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05" windowWidth="19260" windowHeight="5550" tabRatio="939" activeTab="7"/>
  </bookViews>
  <sheets>
    <sheet name="Introduction" sheetId="1" r:id="rId1"/>
    <sheet name="General information" sheetId="2" r:id="rId2"/>
    <sheet name="Capital Costs" sheetId="3" r:id="rId3"/>
    <sheet name="Labor-Qfx" sheetId="4" r:id="rId4"/>
    <sheet name="Non-Labor-Var " sheetId="5" r:id="rId5"/>
    <sheet name="Labor-Var" sheetId="6" r:id="rId6"/>
    <sheet name="Summary " sheetId="7" r:id="rId7"/>
    <sheet name="Rep1" sheetId="8" r:id="rId8"/>
    <sheet name="Rep2" sheetId="9" r:id="rId9"/>
    <sheet name="Rep3" sheetId="10" r:id="rId10"/>
  </sheets>
  <definedNames>
    <definedName name="_xlnm.Print_Area" localSheetId="2">'Capital Costs'!$A$49:$V$352</definedName>
    <definedName name="_xlnm.Print_Area" localSheetId="1">'General information'!$A$1:$P$70</definedName>
    <definedName name="_xlnm.Print_Area" localSheetId="0">'Introduction'!$A$1:$E$34</definedName>
    <definedName name="_xlnm.Print_Area" localSheetId="5">'Labor-Var'!$B$20:$U$161</definedName>
    <definedName name="_xlnm.Print_Area" localSheetId="4">'Non-Labor-Var '!$A$1:$T$136</definedName>
    <definedName name="_xlnm.Print_Area" localSheetId="7">'Rep1'!$A$1:$L$28</definedName>
    <definedName name="Z_BDCB8698_75A6_464C_8D31_6246D2F5B523_.wvu.Cols" localSheetId="2" hidden="1">'Capital Costs'!$H:$I</definedName>
  </definedNames>
  <calcPr fullCalcOnLoad="1"/>
</workbook>
</file>

<file path=xl/comments4.xml><?xml version="1.0" encoding="utf-8"?>
<comments xmlns="http://schemas.openxmlformats.org/spreadsheetml/2006/main">
  <authors>
    <author>DHORNA</author>
  </authors>
  <commentList>
    <comment ref="E25" authorId="0">
      <text>
        <r>
          <rPr>
            <b/>
            <sz val="8"/>
            <rFont val="Tahoma"/>
            <family val="2"/>
          </rPr>
          <t>DHORNA:</t>
        </r>
        <r>
          <rPr>
            <sz val="8"/>
            <rFont val="Tahoma"/>
            <family val="2"/>
          </rPr>
          <t xml:space="preserve">
The genebank head uses 60% of his time on genebank operations. That is why the total of $114,000 has been multiplied by 0.6</t>
        </r>
      </text>
    </comment>
    <comment ref="E30" authorId="0">
      <text>
        <r>
          <rPr>
            <b/>
            <sz val="8"/>
            <rFont val="Tahoma"/>
            <family val="2"/>
          </rPr>
          <t>DHORNA:</t>
        </r>
        <r>
          <rPr>
            <sz val="8"/>
            <rFont val="Tahoma"/>
            <family val="2"/>
          </rPr>
          <t xml:space="preserve">
The seed helth testing scientist uses only 14% of his time on genebank work</t>
        </r>
      </text>
    </comment>
  </commentList>
</comments>
</file>

<file path=xl/comments5.xml><?xml version="1.0" encoding="utf-8"?>
<comments xmlns="http://schemas.openxmlformats.org/spreadsheetml/2006/main">
  <authors>
    <author>DHORNA</author>
  </authors>
  <commentList>
    <comment ref="C69" authorId="0">
      <text>
        <r>
          <rPr>
            <b/>
            <sz val="10"/>
            <rFont val="Tahoma"/>
            <family val="2"/>
          </rPr>
          <t>DHORNA:</t>
        </r>
        <r>
          <rPr>
            <sz val="10"/>
            <rFont val="Tahoma"/>
            <family val="2"/>
          </rPr>
          <t xml:space="preserve">
300 for Tp methd and 100 for Agar</t>
        </r>
      </text>
    </comment>
    <comment ref="A79" authorId="0">
      <text>
        <r>
          <rPr>
            <b/>
            <sz val="10"/>
            <rFont val="Tahoma"/>
            <family val="2"/>
          </rPr>
          <t>DHORNA:</t>
        </r>
        <r>
          <rPr>
            <sz val="10"/>
            <rFont val="Tahoma"/>
            <family val="2"/>
          </rPr>
          <t xml:space="preserve">
Only for perennial grasses
</t>
        </r>
      </text>
    </comment>
  </commentList>
</comments>
</file>

<file path=xl/comments6.xml><?xml version="1.0" encoding="utf-8"?>
<comments xmlns="http://schemas.openxmlformats.org/spreadsheetml/2006/main">
  <authors>
    <author>DHORNA</author>
  </authors>
  <commentList>
    <comment ref="O27" authorId="0">
      <text>
        <r>
          <rPr>
            <b/>
            <sz val="10"/>
            <rFont val="Tahoma"/>
            <family val="2"/>
          </rPr>
          <t>DHORNA:</t>
        </r>
        <r>
          <rPr>
            <sz val="10"/>
            <rFont val="Tahoma"/>
            <family val="2"/>
          </rPr>
          <t xml:space="preserve">
field genebank</t>
        </r>
      </text>
    </comment>
  </commentList>
</comments>
</file>

<file path=xl/sharedStrings.xml><?xml version="1.0" encoding="utf-8"?>
<sst xmlns="http://schemas.openxmlformats.org/spreadsheetml/2006/main" count="1038" uniqueCount="491">
  <si>
    <t>Introduction</t>
  </si>
  <si>
    <t>General Information</t>
  </si>
  <si>
    <t>Capital Costs</t>
  </si>
  <si>
    <t>Non Labor Costs</t>
  </si>
  <si>
    <t>Unit</t>
  </si>
  <si>
    <t>Total</t>
  </si>
  <si>
    <t>Characterization</t>
  </si>
  <si>
    <t>Long term storage</t>
  </si>
  <si>
    <t>Regeneration</t>
  </si>
  <si>
    <t>Acquisition</t>
  </si>
  <si>
    <t>Genebank Head</t>
  </si>
  <si>
    <t>Genebank Manager</t>
  </si>
  <si>
    <t>Scientific staff</t>
  </si>
  <si>
    <t>Amount</t>
  </si>
  <si>
    <t>- other</t>
  </si>
  <si>
    <t>Office equipment</t>
  </si>
  <si>
    <t>Seed health testing</t>
  </si>
  <si>
    <t>Other equipment</t>
  </si>
  <si>
    <t>Number of accessions</t>
  </si>
  <si>
    <t>Total capital cost</t>
  </si>
  <si>
    <t>Average capital cost</t>
  </si>
  <si>
    <t>Average quasi-fixed cost</t>
  </si>
  <si>
    <t>Average variable cost</t>
  </si>
  <si>
    <t>Total quasi-fixed cost</t>
  </si>
  <si>
    <t>Service Life (years)</t>
  </si>
  <si>
    <t>Other (specify)</t>
  </si>
  <si>
    <t>ACQ</t>
  </si>
  <si>
    <t>CHA</t>
  </si>
  <si>
    <t>SDUP</t>
  </si>
  <si>
    <t>LTS</t>
  </si>
  <si>
    <t>MTS</t>
  </si>
  <si>
    <t>GVIA</t>
  </si>
  <si>
    <t>REG</t>
  </si>
  <si>
    <t>DIST</t>
  </si>
  <si>
    <t>INF</t>
  </si>
  <si>
    <t>Total Staff</t>
  </si>
  <si>
    <t>Price per unit</t>
  </si>
  <si>
    <t>Quantity</t>
  </si>
  <si>
    <t>US$</t>
  </si>
  <si>
    <t>Enter Time Allocation (%)</t>
  </si>
  <si>
    <t>Total AC</t>
  </si>
  <si>
    <t>TOTAL</t>
  </si>
  <si>
    <t>Discount Factor</t>
  </si>
  <si>
    <t>Type of Worker</t>
  </si>
  <si>
    <t>Annual Salary</t>
  </si>
  <si>
    <t>Annual Work Time</t>
  </si>
  <si>
    <t xml:space="preserve">Salary / unit </t>
  </si>
  <si>
    <t>- Other (specify)</t>
  </si>
  <si>
    <t>Inputs</t>
  </si>
  <si>
    <t xml:space="preserve">Annualized Cost </t>
  </si>
  <si>
    <t>- other (specify)</t>
  </si>
  <si>
    <t>COST STRUCTURE OF GENEBANK MANAGEMENT</t>
  </si>
  <si>
    <t>- Capital cost (or fixed cost): building, equipment, furniture, etc.</t>
  </si>
  <si>
    <t>- Operating cost (or variable cost)</t>
  </si>
  <si>
    <t>Total genebank facility area</t>
  </si>
  <si>
    <t>Crop 1</t>
  </si>
  <si>
    <t>Crop 2</t>
  </si>
  <si>
    <t>Crop 3</t>
  </si>
  <si>
    <t>Crop 4</t>
  </si>
  <si>
    <t>Crop 5</t>
  </si>
  <si>
    <t>Discount rate</t>
  </si>
  <si>
    <t>Total number of accessions held in your genebank by crop</t>
  </si>
  <si>
    <t>Number of accessions per acitivity in the given year</t>
  </si>
  <si>
    <t>GMA</t>
  </si>
  <si>
    <t>SHT</t>
  </si>
  <si>
    <t>OTH2</t>
  </si>
  <si>
    <t>OTH1</t>
  </si>
  <si>
    <t>Year of reference</t>
  </si>
  <si>
    <t>You can allocate another type of acitivity in this category</t>
  </si>
  <si>
    <t>Crop</t>
  </si>
  <si>
    <t>No. Access.</t>
  </si>
  <si>
    <t>Annual Salary / Staff</t>
  </si>
  <si>
    <t>Total QF Cost</t>
  </si>
  <si>
    <t xml:space="preserve"> (US$/year)</t>
  </si>
  <si>
    <t>Medium term storage</t>
  </si>
  <si>
    <t>General management</t>
  </si>
  <si>
    <t>Other 1</t>
  </si>
  <si>
    <t>Other 2</t>
  </si>
  <si>
    <t>- phone Bill</t>
  </si>
  <si>
    <t>Farming</t>
  </si>
  <si>
    <t>Seed processing</t>
  </si>
  <si>
    <t>Regeneration equipment</t>
  </si>
  <si>
    <t>Seed drying</t>
  </si>
  <si>
    <t>Seed cleaning</t>
  </si>
  <si>
    <t>Vernalizer</t>
  </si>
  <si>
    <t>Equipment</t>
  </si>
  <si>
    <t>Vehicles</t>
  </si>
  <si>
    <t>Printers</t>
  </si>
  <si>
    <t>Facility Cost</t>
  </si>
  <si>
    <t>Enter Allocation (% or number)</t>
  </si>
  <si>
    <t>Enter  Allocation (%)</t>
  </si>
  <si>
    <t>- printers</t>
  </si>
  <si>
    <t>Facilities</t>
  </si>
  <si>
    <t>- Fuel</t>
  </si>
  <si>
    <t>Crop / Genetic Material</t>
  </si>
  <si>
    <t>- computers leased</t>
  </si>
  <si>
    <t>Crops</t>
  </si>
  <si>
    <t>Viability testing</t>
  </si>
  <si>
    <t>This spreadsheet has been designed to calculate the current costs of operating your genebank. If you enter the relevant cost information in the following four sheets, several cost reports regarding your genebank will be automatically calculated in the ensuing sheets. The quality of the final cost reports critically depends on your inputs. This tool can help you understand the cost structure of operating your genebank in the relevant year, and can be used in making strategic decision for the efficient operation of your genebank in the long run.</t>
  </si>
  <si>
    <t>Cost classification</t>
  </si>
  <si>
    <t xml:space="preserve">The costs considered in this spreadsheet can be classified as: </t>
  </si>
  <si>
    <t>Note: Some of the labor costs (such as genebank manager and scientists) can be considered fixed because it does not directly depend on the variation of operation in the short run. We separately categorized this as quasi-fixed cost in the data entry sheets. If the proportion of the fixed cost is large in the genebank operation, there may be room for consolidating several genebanks in a single facility.</t>
  </si>
  <si>
    <t>Classification of genebank activities</t>
  </si>
  <si>
    <t>Each genebank is operated differently depending on the specific environments and it is difficult to incorporate all the differences in a single framework. However, this tool categorizes various genebank operations in the following classification based on Koo et al. (2004). You can adjust this framework by adding or deleting activities.</t>
  </si>
  <si>
    <t>Activity</t>
  </si>
  <si>
    <t>Explanation</t>
  </si>
  <si>
    <t>Code</t>
  </si>
  <si>
    <t>This is the activity of recording the characteristics of each accession, often conducted during the regeneration process.</t>
  </si>
  <si>
    <t>Safety duplication (or security duplication)</t>
  </si>
  <si>
    <t>This is the activity of sending sample accessions to different location for safety reason (i.e., backup collection).</t>
  </si>
  <si>
    <t>Germination testing (or viability testing)</t>
  </si>
  <si>
    <t>This is the (periodic) activity of testing germination rate of existing or newly multiplied accessions.</t>
  </si>
  <si>
    <t>Regeneration (or multiplication)</t>
  </si>
  <si>
    <t>This is the activity of getting fresh seeds by planting out seeds for storage or dissemination.</t>
  </si>
  <si>
    <t>This activity involves the testing of seed health, often carried out upon acquisition or during regeneration process.</t>
  </si>
  <si>
    <t>Dissemination (or distribution)</t>
  </si>
  <si>
    <t>This involves the activity of sending accessions upon request (e.g., preparation, shipment, etc).</t>
  </si>
  <si>
    <t>Information and data management</t>
  </si>
  <si>
    <t>This activity includes data entering, processing and management (including catalog preparation).</t>
  </si>
  <si>
    <t>This is the activity that is difficult to allocate to specific activity (e.g., genebank manager's work).</t>
  </si>
  <si>
    <t>This may involve the collection activities in the fields or the activities related to receiving and processing newly introduced accessions.</t>
  </si>
  <si>
    <t>Period Interval for performing:</t>
  </si>
  <si>
    <t xml:space="preserve">Conversion </t>
  </si>
  <si>
    <t xml:space="preserve">Overhead rate </t>
  </si>
  <si>
    <t>This is the long-run discount rate of OECD countries. You can change this rate according to your local condition</t>
  </si>
  <si>
    <t xml:space="preserve">Year that the information entered corresponds to </t>
  </si>
  <si>
    <t xml:space="preserve">Not all the accessions need to be regenerated or dupplicted each year. </t>
  </si>
  <si>
    <t>The number of accessions covered by activity allows a more accurate estimation of average costs per accession</t>
  </si>
  <si>
    <r>
      <t xml:space="preserve">Weight </t>
    </r>
    <r>
      <rPr>
        <sz val="10"/>
        <rFont val="Arial"/>
        <family val="2"/>
      </rPr>
      <t>(based on No.  of accesions)</t>
    </r>
  </si>
  <si>
    <t>Crop3</t>
  </si>
  <si>
    <t>Activities</t>
  </si>
  <si>
    <t>- Plastic cans</t>
  </si>
  <si>
    <t>Annual Use</t>
  </si>
  <si>
    <t>Farm supplies</t>
  </si>
  <si>
    <t>- Vehicle parts</t>
  </si>
  <si>
    <t>Head, Manager, Scientific Staff</t>
  </si>
  <si>
    <t xml:space="preserve">Service Life </t>
  </si>
  <si>
    <t>Years</t>
  </si>
  <si>
    <t>This cost report takes into consideration the overhead rate</t>
  </si>
  <si>
    <t>This cost report DOES NOT take into consideration the overhead rate</t>
  </si>
  <si>
    <t>Total Cost</t>
  </si>
  <si>
    <t>2)</t>
  </si>
  <si>
    <t>1)</t>
  </si>
  <si>
    <t>-   Tractor</t>
  </si>
  <si>
    <t>-   Other (specify)</t>
  </si>
  <si>
    <t>-   Driers</t>
  </si>
  <si>
    <t>-   Shelves</t>
  </si>
  <si>
    <t>N.A.</t>
  </si>
  <si>
    <t>years</t>
  </si>
  <si>
    <t>Replacement  Cost</t>
  </si>
  <si>
    <t xml:space="preserve">- Flight tickets </t>
  </si>
  <si>
    <t>(to field sites)</t>
  </si>
  <si>
    <t>Total labor costs</t>
  </si>
  <si>
    <t>Total non-labor costs</t>
  </si>
  <si>
    <t>Energy total</t>
  </si>
  <si>
    <t>Lab supplies total</t>
  </si>
  <si>
    <t>Office supplies total</t>
  </si>
  <si>
    <t>Communication total</t>
  </si>
  <si>
    <t>Transportation total</t>
  </si>
  <si>
    <t>Other (specifiy)</t>
  </si>
  <si>
    <t>Non-labor costs</t>
  </si>
  <si>
    <t>Labor costs</t>
  </si>
  <si>
    <t>Quasi-fixed cost</t>
  </si>
  <si>
    <t>Capital cost</t>
  </si>
  <si>
    <t>Dissemination</t>
  </si>
  <si>
    <t>Capital</t>
  </si>
  <si>
    <t>Safety duplication</t>
  </si>
  <si>
    <t>Medium-term storage</t>
  </si>
  <si>
    <t>Long-term storage</t>
  </si>
  <si>
    <t>No. of acc.</t>
  </si>
  <si>
    <t>Conservation</t>
  </si>
  <si>
    <t>New introduction</t>
  </si>
  <si>
    <t>Distribution</t>
  </si>
  <si>
    <t>New accession</t>
  </si>
  <si>
    <t>dis. Factor</t>
  </si>
  <si>
    <t>Initial viability testing</t>
  </si>
  <si>
    <t>Initial duplication</t>
  </si>
  <si>
    <t>Per-accession cost</t>
  </si>
  <si>
    <t>Total cost</t>
  </si>
  <si>
    <t>Noncapital</t>
  </si>
  <si>
    <t>All crops</t>
  </si>
  <si>
    <t>Existing accession</t>
  </si>
  <si>
    <t>No regeneration</t>
  </si>
  <si>
    <t>(a) Newly introduced accessions require initial regeneration and viability testing</t>
  </si>
  <si>
    <t>New accession (a)</t>
  </si>
  <si>
    <t>storage for 25 (50) years, safety duplication for 50 years, and viability testing for 5 years.</t>
  </si>
  <si>
    <t>Existing accession (b)</t>
  </si>
  <si>
    <t>(b) Existing accession is assumed to be freshly regenerated, but new accession requires initial regeneration.</t>
  </si>
  <si>
    <t>(c) Half of the regeneration cost is allocated for conservation, and the other half for distribution.</t>
  </si>
  <si>
    <t>(d) Regeneration cost includes the viability testing cost which is performed after each regeneration.</t>
  </si>
  <si>
    <t>Regeneration (50 yrs.) (c)</t>
  </si>
  <si>
    <t xml:space="preserve">Regeneration (25 yrs.) (c)  </t>
  </si>
  <si>
    <t>In Perpetuity</t>
  </si>
  <si>
    <t>Annual Costs</t>
  </si>
  <si>
    <t xml:space="preserve">Crop </t>
  </si>
  <si>
    <t xml:space="preserve">Report by  Type of Costs (US$) </t>
  </si>
  <si>
    <t>No. of units</t>
  </si>
  <si>
    <t>Cost/unit ($)</t>
  </si>
  <si>
    <t>Total cost ($)</t>
  </si>
  <si>
    <t>-   Air-blast cleaner</t>
  </si>
  <si>
    <t>-   Hydro-tiller</t>
  </si>
  <si>
    <t>-   Moisture-tester</t>
  </si>
  <si>
    <t>-   Power weeder</t>
  </si>
  <si>
    <t>-   Seed-separators</t>
  </si>
  <si>
    <t>-   Threshers</t>
  </si>
  <si>
    <t>-   Seed blowers</t>
  </si>
  <si>
    <t>Embryo-rescue equipment</t>
  </si>
  <si>
    <t>-   Dust collector</t>
  </si>
  <si>
    <t>-   Compressor</t>
  </si>
  <si>
    <t>-   Dehumidifier</t>
  </si>
  <si>
    <t>- Lab equip, furniture, durable supplies</t>
  </si>
  <si>
    <t>Growing chamber</t>
  </si>
  <si>
    <t>Refrigerators</t>
  </si>
  <si>
    <t>Incubator</t>
  </si>
  <si>
    <t>Autoclave</t>
  </si>
  <si>
    <t>Telescopes</t>
  </si>
  <si>
    <t>Photoscopes</t>
  </si>
  <si>
    <t>Desks, tables,chairs,cabinets</t>
  </si>
  <si>
    <t>Servers</t>
  </si>
  <si>
    <t>Enter Allocation (quantity)</t>
  </si>
  <si>
    <t>- Petri dishes</t>
  </si>
  <si>
    <t>- software license</t>
  </si>
  <si>
    <t>- Manila envelops (for shipments)</t>
  </si>
  <si>
    <t>- Phytosanitary certificates</t>
  </si>
  <si>
    <t>- Shipping costs (for distribution)</t>
  </si>
  <si>
    <t>- Shipping costs (for dupplication)</t>
  </si>
  <si>
    <t>Estimated Allocation (%)</t>
  </si>
  <si>
    <t>- Envelops (for regeneration)</t>
  </si>
  <si>
    <t>- Phytotron (rent)</t>
  </si>
  <si>
    <t>- Land preparation ($/Ha)</t>
  </si>
  <si>
    <t>- Seed bed preparation - wet season  ($/Ha)</t>
  </si>
  <si>
    <t>- Seed bed preparation - dry season ($/Ha)</t>
  </si>
  <si>
    <t>ACROSS CROPS</t>
  </si>
  <si>
    <t>- Regeneration - chemical control</t>
  </si>
  <si>
    <t>- Regenaration- water costs ($/Ha)</t>
  </si>
  <si>
    <t xml:space="preserve">- Fertilizers </t>
  </si>
  <si>
    <t>- Regenaration- bags</t>
  </si>
  <si>
    <t>- Paper bags for cleaning</t>
  </si>
  <si>
    <t>Allocation based on No. of accesions</t>
  </si>
  <si>
    <t xml:space="preserve">1) Capital Cost </t>
  </si>
  <si>
    <r>
      <t xml:space="preserve">2) Quasi Fixed Costs  </t>
    </r>
    <r>
      <rPr>
        <sz val="10"/>
        <rFont val="Arial"/>
        <family val="2"/>
      </rPr>
      <t>(skilled labor)</t>
    </r>
  </si>
  <si>
    <t>3) Variable Cost - Labor</t>
  </si>
  <si>
    <t>4) Variable Costs - Non Labor</t>
  </si>
  <si>
    <t>This costs are weighted by the number of accesions per genetic material (general information page)</t>
  </si>
  <si>
    <t>(local curreny unit: e.g., pesos, yuan, etc.)</t>
  </si>
  <si>
    <t>(local exchange rate to US$)</t>
  </si>
  <si>
    <t>When classifying crops, use the level of detail that makes more sense to your analysis (e.g. genera, species, improvement status)</t>
  </si>
  <si>
    <t>The interval of these activities affect the long run cost of conserving genebank accessions. The default values are entered here, but they should be adjusted depending on crops, storage condition, or other genebank protocols.</t>
  </si>
  <si>
    <t xml:space="preserve">You need to enter all non-labor costs (e.g., electricity, supplies, etc.) in this worksheet. </t>
  </si>
  <si>
    <t>* First, you need to allocate the portion of costs to different crops (if you maintain multiple crops in your genebank.)</t>
  </si>
  <si>
    <t xml:space="preserve">* In the next table, you enter all the possible nonlabor cost data, and enter the approximate share of each activity that utilizes individual inputs. </t>
  </si>
  <si>
    <t>* The regeneration activity requires a separate table for each crop. You need to enter the relevant data in the third table in this worksheet.</t>
  </si>
  <si>
    <t xml:space="preserve">In this worksheet, you will enter all the labor costs. </t>
  </si>
  <si>
    <t>* First, the quasi fixed labor costs include high level genebank staffs (possibly those who have above college degree). These labor accounts for the general genebank operations (e.g., genebank head, manager, secretary, computer personnel).</t>
  </si>
  <si>
    <t>* Then, you will enter the labor costs for technical staff and temporary workers, for each crop involved.</t>
  </si>
  <si>
    <t>This costs are weighted by the share of the number of accesions for each crop (based on the input in the general information page)</t>
  </si>
  <si>
    <t xml:space="preserve">In this worksheet, you need to enter the total cost of each capital asset. If the item was purchased long time ago, you enter the estimated replacement cost if you purchase the same item now. </t>
  </si>
  <si>
    <t>You can enter the cost either in local currency or the US dollars.</t>
  </si>
  <si>
    <t>This report shows the annual cost of each genebank activitiy for each crop, classified by nonlabor, labor, quasi fixed, and captial costs.</t>
  </si>
  <si>
    <t>This report shows the average per-accession costs for each activity by crop.</t>
  </si>
  <si>
    <t>This report shows the short-run and long-run costs of conserving ONE ACCESSION for each crop.</t>
  </si>
  <si>
    <t>This report shows the short-run and long-run costs of conserving all the existing genebank accessions.</t>
  </si>
  <si>
    <t>Depending on the organizational structure of your genebank, you may need to consider the overhead rate. (e.g., You may need to pay a certain percentage of the total cost to the host institute.) The default value is 20%, but you should adjust the rate depe</t>
  </si>
  <si>
    <t xml:space="preserve">      - Labor cost: genebank manager, scientists, technicians, workers (temporary or permanent)</t>
  </si>
  <si>
    <t>Technical and Temporal Staff</t>
  </si>
  <si>
    <t>Activity description</t>
  </si>
  <si>
    <t>Staff</t>
  </si>
  <si>
    <t xml:space="preserve">Cost of Conserving and Distributing an Accession (US$) </t>
  </si>
  <si>
    <t>Cost of Conserving and Distributing Germplasm in Perpetuity in a Genebank (US$)</t>
  </si>
  <si>
    <t>Average Costs per Crop (US$)</t>
  </si>
  <si>
    <t>The following baseline assumptions on interval are used; dissemination for 10 years, regeneration for MT (LT)</t>
  </si>
  <si>
    <t>Data entry notes</t>
  </si>
  <si>
    <t xml:space="preserve">- Try to be as accurate as possible. The quality of the final cost reports critically depends on your inputs. </t>
  </si>
  <si>
    <r>
      <t xml:space="preserve">-  In the next sheets </t>
    </r>
    <r>
      <rPr>
        <b/>
        <sz val="12"/>
        <rFont val="Arial"/>
        <family val="2"/>
      </rPr>
      <t>enter the information in the non-shaded areas</t>
    </r>
    <r>
      <rPr>
        <sz val="12"/>
        <rFont val="Arial"/>
        <family val="2"/>
      </rPr>
      <t>. Shaded areas usually contain pre-defined formulas to estimate annual costs or convertions from local currency to dollars.</t>
    </r>
  </si>
  <si>
    <t>-The spreasheet have been formated so that any new information you enter shows in blue font.</t>
  </si>
  <si>
    <t>- Most of the non-shaded cells are empty, but some of them have a default value (for avoiding error displays). These values should be adjusted according to the case.</t>
  </si>
  <si>
    <t xml:space="preserve">          a) Quasi-fix labor: genebank managers, scientist, hiighly qualified technitians</t>
  </si>
  <si>
    <t xml:space="preserve">          b) Variable labor, permanent and temporary workers</t>
  </si>
  <si>
    <t xml:space="preserve">Quasi-Fixed Labor Costs </t>
  </si>
  <si>
    <t xml:space="preserve">Variable Labor Costs </t>
  </si>
  <si>
    <t>Variable</t>
  </si>
  <si>
    <t>Quasi Fixed</t>
  </si>
  <si>
    <t>Total Area</t>
  </si>
  <si>
    <t>Units:</t>
  </si>
  <si>
    <t>Genetic Management  Categories</t>
  </si>
  <si>
    <t>Before Overheads</t>
  </si>
  <si>
    <t>With Overheads</t>
  </si>
  <si>
    <t>LT- REG</t>
  </si>
  <si>
    <t>ST-REG</t>
  </si>
  <si>
    <t>Expected Period of Operation of the Genebank</t>
  </si>
  <si>
    <t>List cost Included in overheads</t>
  </si>
  <si>
    <t>(write in decimals)</t>
  </si>
  <si>
    <t>Year</t>
  </si>
  <si>
    <t xml:space="preserve">Budget </t>
  </si>
  <si>
    <t xml:space="preserve">Local currency </t>
  </si>
  <si>
    <t>Year of Acquisition</t>
  </si>
  <si>
    <t>started operations</t>
  </si>
  <si>
    <t xml:space="preserve">Year this genebank </t>
  </si>
  <si>
    <t>Spent on variable and quasi-fixed costs</t>
  </si>
  <si>
    <t>Subtotal</t>
  </si>
  <si>
    <t>Crop 6</t>
  </si>
  <si>
    <t>Water</t>
  </si>
  <si>
    <t>- Lab</t>
  </si>
  <si>
    <t>- Greenhouse</t>
  </si>
  <si>
    <t>Irrigation system (greenhouse)</t>
  </si>
  <si>
    <t>Irrigation system (field)</t>
  </si>
  <si>
    <t>OPERATION / Activity</t>
  </si>
  <si>
    <t>Research Assistant</t>
  </si>
  <si>
    <t>Technical Assistant</t>
  </si>
  <si>
    <t>Watchman</t>
  </si>
  <si>
    <t>Vacant position Level 7 Ethiopia</t>
  </si>
  <si>
    <t>Field Assistant</t>
  </si>
  <si>
    <t xml:space="preserve">Vacant position Level 7 </t>
  </si>
  <si>
    <t>Characterization/regeneration</t>
  </si>
  <si>
    <t>Postdoc. Scientist</t>
  </si>
  <si>
    <t>Vacant position Level 5 Ethiopia</t>
  </si>
  <si>
    <t>Laboratory Technician</t>
  </si>
  <si>
    <t>Laboratory Assistant</t>
  </si>
  <si>
    <t>Attendant</t>
  </si>
  <si>
    <t>Greenhouse Assistant</t>
  </si>
  <si>
    <t>Sr. Field Assistant</t>
  </si>
  <si>
    <t>Computer Programmer</t>
  </si>
  <si>
    <t>Viability tests/regeneration</t>
  </si>
  <si>
    <t>Seed health</t>
  </si>
  <si>
    <t>Regeneration/seed health</t>
  </si>
  <si>
    <t>Field genebank/regeneration</t>
  </si>
  <si>
    <t>Seed processing/regeneration</t>
  </si>
  <si>
    <t>Seed processing/distribution/genebank</t>
  </si>
  <si>
    <t>Information</t>
  </si>
  <si>
    <t>seed health</t>
  </si>
  <si>
    <r>
      <t xml:space="preserve">This activity is for the conservation of accessions in the long term storage facility. </t>
    </r>
    <r>
      <rPr>
        <sz val="12"/>
        <color indexed="30"/>
        <rFont val="Arial"/>
        <family val="2"/>
      </rPr>
      <t>Cold room, Cryopreservation mainly</t>
    </r>
  </si>
  <si>
    <r>
      <t xml:space="preserve">This activity is for the conservation of accessions in the medium term storage for ready dissemination upon request. </t>
    </r>
    <r>
      <rPr>
        <sz val="12"/>
        <color indexed="30"/>
        <rFont val="Arial"/>
        <family val="2"/>
      </rPr>
      <t>Tissue culture, cold room, field genebank</t>
    </r>
  </si>
  <si>
    <t>germlasm health (seed health)</t>
  </si>
  <si>
    <t>Viability</t>
  </si>
  <si>
    <t>Viability tests</t>
  </si>
  <si>
    <t>Germlasm health (seed health)</t>
  </si>
  <si>
    <t>Information/characterization</t>
  </si>
  <si>
    <t>Forage Seed Production Officer</t>
  </si>
  <si>
    <t>PostDoc. Scientist</t>
  </si>
  <si>
    <t>Lab Assistant</t>
  </si>
  <si>
    <t>Informatio and database Devlopment</t>
  </si>
  <si>
    <t>Cleaner</t>
  </si>
  <si>
    <t>Secretary</t>
  </si>
  <si>
    <t>SPRO</t>
  </si>
  <si>
    <t>packing, cleaning, drying</t>
  </si>
  <si>
    <t>characterization/regeneration/field genebank</t>
  </si>
  <si>
    <t>characterization</t>
  </si>
  <si>
    <t>health</t>
  </si>
  <si>
    <t>conservation</t>
  </si>
  <si>
    <t>Health</t>
  </si>
  <si>
    <t>General</t>
  </si>
  <si>
    <t>Daily labourers</t>
  </si>
  <si>
    <t>Fikerte Neway</t>
  </si>
  <si>
    <t>Girma Abebe</t>
  </si>
  <si>
    <t>Consultants</t>
  </si>
  <si>
    <t>CAST fees</t>
  </si>
  <si>
    <t>MSc Sudent</t>
  </si>
  <si>
    <t>PhD Student</t>
  </si>
  <si>
    <t>MSc Student</t>
  </si>
  <si>
    <t>MSc student</t>
  </si>
  <si>
    <t>Daily laborers</t>
  </si>
  <si>
    <t>- Alumi bags</t>
  </si>
  <si>
    <t>- Large bags (storing)</t>
  </si>
  <si>
    <t>- Small bags (storing)</t>
  </si>
  <si>
    <t>- Germination media, chemicals, TP method</t>
  </si>
  <si>
    <t>- Germination media, chemicals, BP method</t>
  </si>
  <si>
    <t>- Germination media, chemicals, Agar</t>
  </si>
  <si>
    <t>PC's, Sofware. Licenses, internet</t>
  </si>
  <si>
    <t>- Clearance (for distribution)</t>
  </si>
  <si>
    <t>Safety duplication, packing</t>
  </si>
  <si>
    <t>Crop 7</t>
  </si>
  <si>
    <t>Crop 8</t>
  </si>
  <si>
    <t>- Seed Health testing, virus test chemicals</t>
  </si>
  <si>
    <t>- Seed Health testing, phytoplasma  test chemicals</t>
  </si>
  <si>
    <t>Seasonal labour</t>
  </si>
  <si>
    <t>Planting / weeding / harvesting</t>
  </si>
  <si>
    <t>- Field (irrrigation contract)</t>
  </si>
  <si>
    <t>- Electricity / fuel for pumps</t>
  </si>
  <si>
    <t>field inputs</t>
  </si>
  <si>
    <t>transport</t>
  </si>
  <si>
    <t>land preparation, plowing</t>
  </si>
  <si>
    <t>- Electricity - general management (kWh)-Addis</t>
  </si>
  <si>
    <t>- Electricity - (kWh)-Field</t>
  </si>
  <si>
    <t>Office Stores</t>
  </si>
  <si>
    <t>Irrigation Canal</t>
  </si>
  <si>
    <t>Tool Store construction</t>
  </si>
  <si>
    <t>Office and Store @ Ziway</t>
  </si>
  <si>
    <t>Genebank Extension</t>
  </si>
  <si>
    <t>FRG-cold room</t>
  </si>
  <si>
    <t>Incubator room</t>
  </si>
  <si>
    <t>Lab reorganization Addis</t>
  </si>
  <si>
    <t>Virus house</t>
  </si>
  <si>
    <t>Add. Room incubator</t>
  </si>
  <si>
    <t>Medium term seed storage</t>
  </si>
  <si>
    <t>Drying room</t>
  </si>
  <si>
    <t>Research and Lab Equipment</t>
  </si>
  <si>
    <t>- Slide Projector</t>
  </si>
  <si>
    <t>- GE Refrigerator</t>
  </si>
  <si>
    <t>- Thermo Cell for Drying Ro</t>
  </si>
  <si>
    <t>- Rabbit Cage</t>
  </si>
  <si>
    <t>- Vestfrost freezers 2751 l</t>
  </si>
  <si>
    <t>- Olympus C-2500L D.Camera</t>
  </si>
  <si>
    <t>- Dehumidfier Munter</t>
  </si>
  <si>
    <t>- DP12-PC DIGITAL CAMERA</t>
  </si>
  <si>
    <t>- DEHUMIDIFER ML270</t>
  </si>
  <si>
    <t>- Oven Moisture Extraction</t>
  </si>
  <si>
    <t>- Moisture Extraction Oven</t>
  </si>
  <si>
    <t>- Oven Sterilizer Gallenkam</t>
  </si>
  <si>
    <t>- Mettler Balance Precision</t>
  </si>
  <si>
    <t>- Controled inviromental eq</t>
  </si>
  <si>
    <t>- Dual Chamber Germinator</t>
  </si>
  <si>
    <t>- Precision Balance</t>
  </si>
  <si>
    <t>- Germinators</t>
  </si>
  <si>
    <t>- Cross Beater Mill</t>
  </si>
  <si>
    <t>- Gallenkamp Plus Oven Fan</t>
  </si>
  <si>
    <t>- Balance Analytical Metter</t>
  </si>
  <si>
    <t>- Oven fan convection displ</t>
  </si>
  <si>
    <t>- PRECISION BALANCE</t>
  </si>
  <si>
    <t>- Spiral Separator</t>
  </si>
  <si>
    <t>- Universal Threshing Machi</t>
  </si>
  <si>
    <t>- Seed blower</t>
  </si>
  <si>
    <t>- Bag closing machine</t>
  </si>
  <si>
    <t>- Westrup laboratory air sc</t>
  </si>
  <si>
    <t>- Westrup laboratory indent</t>
  </si>
  <si>
    <t>- Westrup laboratory scarif</t>
  </si>
  <si>
    <t>- Westrup laboratory Deawer</t>
  </si>
  <si>
    <t>- Seed dryer</t>
  </si>
  <si>
    <t>- Gravity separator</t>
  </si>
  <si>
    <t>- Belt separtor Lab As</t>
  </si>
  <si>
    <t>- Velvet roll separator</t>
  </si>
  <si>
    <t>- Seedblower with kits</t>
  </si>
  <si>
    <t>- Mettler Balance PM2000</t>
  </si>
  <si>
    <t>- PH Meter</t>
  </si>
  <si>
    <t>- Heater</t>
  </si>
  <si>
    <t>- Fume Hood mm.1500x750x244</t>
  </si>
  <si>
    <t>- Distillation Bench Unit 2</t>
  </si>
  <si>
    <t>- EIA Reader by Bio Rad 220</t>
  </si>
  <si>
    <t>- Incubator Cooled D-45C 18</t>
  </si>
  <si>
    <t>- Mettler Balance Detta Ran</t>
  </si>
  <si>
    <t>- Mettler Balance</t>
  </si>
  <si>
    <t>- Incubator Gallenkamp</t>
  </si>
  <si>
    <t>- Shaker Bath Incubator</t>
  </si>
  <si>
    <t>- Water still heater</t>
  </si>
  <si>
    <t>- Incubator</t>
  </si>
  <si>
    <t>- Centrifuge</t>
  </si>
  <si>
    <t>- COOLED INCUBATOR</t>
  </si>
  <si>
    <t>- Sharp refrigerator (416 l</t>
  </si>
  <si>
    <t>- Freezer Upright</t>
  </si>
  <si>
    <t>; Analytical balance</t>
  </si>
  <si>
    <t>- Soil sterilizer</t>
  </si>
  <si>
    <t>Computer and other IT equipment</t>
  </si>
  <si>
    <t>HP 4050 Printer</t>
  </si>
  <si>
    <t>LASE JET 4600 PRINTER</t>
  </si>
  <si>
    <t>DELL PRECISION 650</t>
  </si>
  <si>
    <t>HP 4100 MFP PRINTER</t>
  </si>
  <si>
    <t>XEROX 7300DN PRINTER</t>
  </si>
  <si>
    <t>HP LASEJET 9050</t>
  </si>
  <si>
    <t>HP STAPLER/STACKER</t>
  </si>
  <si>
    <t>Zebra thermal printer</t>
  </si>
  <si>
    <t>Dell Optiplex GX110 Pentm</t>
  </si>
  <si>
    <t>Dell Opiplex GX110 Pentm</t>
  </si>
  <si>
    <t>DELL PRECISION 360</t>
  </si>
  <si>
    <t>DELL OPTIPLEX GX260</t>
  </si>
  <si>
    <t>Dell optiplex GX520</t>
  </si>
  <si>
    <t>Dell precision WS370</t>
  </si>
  <si>
    <t>Dell latitude D430</t>
  </si>
  <si>
    <t>DELL PRECISSION WORK STN.</t>
  </si>
  <si>
    <t>DELL POWER EDGE SERVER</t>
  </si>
  <si>
    <t>Ultra Scan 17" Monitor</t>
  </si>
  <si>
    <t>Gateway 2000 Ev500 Monito</t>
  </si>
  <si>
    <t>Monitor 17" Win 2K</t>
  </si>
  <si>
    <t>DELL MONITOR 19"</t>
  </si>
  <si>
    <t>Dell Monitor 17"</t>
  </si>
  <si>
    <t>POWER SUPPLY 230V</t>
  </si>
  <si>
    <t>SPEAKER</t>
  </si>
  <si>
    <t>DELL AS SOUND BAR</t>
  </si>
  <si>
    <t>Symbol Mc5040 wlan 64MB</t>
  </si>
  <si>
    <t>Epson Lq 1000 Printer</t>
  </si>
  <si>
    <t>Heavy Duty Equipment</t>
  </si>
  <si>
    <t>Centrifugal pump</t>
  </si>
  <si>
    <t>Diesel Water Pump</t>
  </si>
  <si>
    <t>DISTRIBUTION BOARD</t>
  </si>
  <si>
    <t>Labor Ear Thresher</t>
  </si>
  <si>
    <t>Motor mower</t>
  </si>
  <si>
    <t>Pump ART#570395948349</t>
  </si>
  <si>
    <t>Pump Set (Irrigation)</t>
  </si>
  <si>
    <t>Sacrifier production 6""</t>
  </si>
  <si>
    <t>Seed Beng Mini Thresher</t>
  </si>
  <si>
    <t>Seed Blower (Improved Sou</t>
  </si>
  <si>
    <t>Water tank</t>
  </si>
  <si>
    <t>Water Tank Of 1000Lts Tra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</si>
</sst>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
    <numFmt numFmtId="167" formatCode="#,##0.0"/>
    <numFmt numFmtId="168" formatCode="#,##0.0000"/>
    <numFmt numFmtId="169" formatCode="_-* #,##0.00_-;\-* #,##0.00_-;_-* &quot;-&quot;??_-;_-@_-"/>
    <numFmt numFmtId="170" formatCode="yyyy"/>
  </numFmts>
  <fonts count="53">
    <font>
      <sz val="10"/>
      <name val="Arial"/>
      <family val="0"/>
    </font>
    <font>
      <sz val="10"/>
      <color indexed="8"/>
      <name val="Arial"/>
      <family val="2"/>
    </font>
    <font>
      <b/>
      <sz val="10"/>
      <name val="Arial"/>
      <family val="2"/>
    </font>
    <font>
      <sz val="8"/>
      <name val="Arial"/>
      <family val="2"/>
    </font>
    <font>
      <b/>
      <sz val="8"/>
      <name val="Arial"/>
      <family val="2"/>
    </font>
    <font>
      <b/>
      <sz val="10"/>
      <color indexed="9"/>
      <name val="Arial"/>
      <family val="2"/>
    </font>
    <font>
      <sz val="12"/>
      <name val="Arial"/>
      <family val="2"/>
    </font>
    <font>
      <sz val="12"/>
      <color indexed="23"/>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color indexed="12"/>
      <name val="Arial"/>
      <family val="2"/>
    </font>
    <font>
      <sz val="10"/>
      <color indexed="9"/>
      <name val="Arial"/>
      <family val="2"/>
    </font>
    <font>
      <b/>
      <sz val="10"/>
      <color indexed="10"/>
      <name val="Arial"/>
      <family val="2"/>
    </font>
    <font>
      <sz val="8"/>
      <color indexed="12"/>
      <name val="Arial"/>
      <family val="2"/>
    </font>
    <font>
      <sz val="8"/>
      <name val="Tahoma"/>
      <family val="2"/>
    </font>
    <font>
      <b/>
      <sz val="8"/>
      <name val="Tahoma"/>
      <family val="2"/>
    </font>
    <font>
      <sz val="10"/>
      <color indexed="22"/>
      <name val="Arial"/>
      <family val="2"/>
    </font>
    <font>
      <b/>
      <sz val="10"/>
      <color indexed="22"/>
      <name val="Arial"/>
      <family val="2"/>
    </font>
    <font>
      <sz val="10"/>
      <color indexed="18"/>
      <name val="Arial"/>
      <family val="2"/>
    </font>
    <font>
      <sz val="12"/>
      <color indexed="18"/>
      <name val="Arial"/>
      <family val="2"/>
    </font>
    <font>
      <b/>
      <sz val="8"/>
      <color indexed="9"/>
      <name val="Arial"/>
      <family val="2"/>
    </font>
    <font>
      <sz val="8"/>
      <color indexed="9"/>
      <name val="Arial"/>
      <family val="2"/>
    </font>
    <font>
      <b/>
      <sz val="11"/>
      <name val="Arial"/>
      <family val="2"/>
    </font>
    <font>
      <sz val="12"/>
      <color indexed="30"/>
      <name val="Arial"/>
      <family val="2"/>
    </font>
    <font>
      <sz val="10"/>
      <name val="Tahoma"/>
      <family val="2"/>
    </font>
    <font>
      <b/>
      <sz val="10"/>
      <name val="Tahoma"/>
      <family val="2"/>
    </font>
    <font>
      <sz val="10"/>
      <color indexed="8"/>
      <name val="Calibri"/>
      <family val="2"/>
    </font>
    <font>
      <sz val="10"/>
      <color indexed="30"/>
      <name val="Arial"/>
      <family val="2"/>
    </font>
    <font>
      <b/>
      <sz val="10"/>
      <color indexed="30"/>
      <name val="Arial"/>
      <family val="2"/>
    </font>
    <font>
      <b/>
      <sz val="14"/>
      <color indexed="8"/>
      <name val="Calibri"/>
      <family val="2"/>
    </font>
    <font>
      <b/>
      <sz val="18"/>
      <color indexed="8"/>
      <name val="Calibri"/>
      <family val="2"/>
    </font>
    <font>
      <sz val="10"/>
      <color rgb="FF0033CC"/>
      <name val="Arial"/>
      <family val="2"/>
    </font>
    <font>
      <b/>
      <sz val="10"/>
      <color rgb="FF0033CC"/>
      <name val="Arial"/>
      <family val="2"/>
    </font>
    <font>
      <b/>
      <sz val="10"/>
      <color rgb="FFFF0000"/>
      <name val="Arial"/>
      <family val="2"/>
    </font>
    <font>
      <sz val="8"/>
      <color rgb="FF0000FF"/>
      <name val="Arial"/>
      <family val="2"/>
    </font>
    <font>
      <sz val="10"/>
      <color rgb="FF0000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8" tint="0.5999900102615356"/>
        <bgColor indexed="64"/>
      </patternFill>
    </fill>
  </fills>
  <borders count="19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ck"/>
      <bottom/>
    </border>
    <border>
      <left/>
      <right/>
      <top/>
      <bottom style="thick"/>
    </border>
    <border>
      <left/>
      <right style="thick"/>
      <top/>
      <bottom style="thick"/>
    </border>
    <border>
      <left/>
      <right/>
      <top style="hair"/>
      <bottom/>
    </border>
    <border>
      <left/>
      <right/>
      <top/>
      <bottom style="dashed"/>
    </border>
    <border>
      <left/>
      <right style="thick"/>
      <top/>
      <bottom style="dashed"/>
    </border>
    <border>
      <left/>
      <right/>
      <top/>
      <bottom style="hair"/>
    </border>
    <border>
      <left/>
      <right style="thick"/>
      <top/>
      <bottom style="hair"/>
    </border>
    <border>
      <left/>
      <right style="thick"/>
      <top/>
      <bottom/>
    </border>
    <border>
      <left/>
      <right/>
      <top style="hair"/>
      <bottom style="hair"/>
    </border>
    <border>
      <left/>
      <right style="thick"/>
      <top style="hair"/>
      <bottom style="hair"/>
    </border>
    <border>
      <left/>
      <right/>
      <top style="hair"/>
      <bottom style="medium"/>
    </border>
    <border>
      <left/>
      <right style="thick"/>
      <top style="hair"/>
      <bottom style="medium"/>
    </border>
    <border>
      <left/>
      <right/>
      <top style="hair"/>
      <bottom style="thick"/>
    </border>
    <border>
      <left/>
      <right style="thick"/>
      <top style="hair"/>
      <bottom style="thick"/>
    </border>
    <border>
      <left style="thick"/>
      <right/>
      <top style="hair"/>
      <bottom/>
    </border>
    <border>
      <left/>
      <right style="thick"/>
      <top style="hair"/>
      <bottom/>
    </border>
    <border>
      <left style="thick"/>
      <right/>
      <top/>
      <bottom style="dashed"/>
    </border>
    <border>
      <left style="thick"/>
      <right/>
      <top/>
      <bottom style="hair"/>
    </border>
    <border>
      <left style="thick"/>
      <right/>
      <top/>
      <bottom/>
    </border>
    <border>
      <left style="thick"/>
      <right/>
      <top style="hair"/>
      <bottom style="hair"/>
    </border>
    <border>
      <left style="thick"/>
      <right/>
      <top style="hair"/>
      <bottom style="medium"/>
    </border>
    <border>
      <left style="thick"/>
      <right/>
      <top style="hair"/>
      <bottom style="thick"/>
    </border>
    <border>
      <left style="thick"/>
      <right/>
      <top/>
      <bottom style="thick"/>
    </border>
    <border>
      <left style="medium"/>
      <right style="medium"/>
      <top style="medium"/>
      <bottom style="medium"/>
    </border>
    <border>
      <left style="thin"/>
      <right style="medium"/>
      <top style="medium"/>
      <bottom style="medium"/>
    </border>
    <border>
      <left style="thin"/>
      <right style="thin"/>
      <top style="thin"/>
      <bottom style="thin"/>
    </border>
    <border>
      <left style="thin"/>
      <right style="thin"/>
      <top style="medium"/>
      <bottom style="medium"/>
    </border>
    <border>
      <left/>
      <right style="thin"/>
      <top style="medium"/>
      <bottom style="medium"/>
    </border>
    <border>
      <left style="medium"/>
      <right style="medium"/>
      <top/>
      <bottom style="thin"/>
    </border>
    <border>
      <left style="medium"/>
      <right style="medium"/>
      <top style="medium"/>
      <bottom style="thin"/>
    </border>
    <border>
      <left style="medium"/>
      <right style="medium"/>
      <top style="thin"/>
      <bottom style="medium"/>
    </border>
    <border>
      <left/>
      <right style="thin"/>
      <top/>
      <bottom style="thin"/>
    </border>
    <border>
      <left style="thin"/>
      <right style="thin"/>
      <top/>
      <bottom style="thin"/>
    </border>
    <border>
      <left style="thin"/>
      <right style="medium"/>
      <top/>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ck"/>
    </border>
    <border>
      <left style="thin"/>
      <right style="thin"/>
      <top style="thin"/>
      <bottom style="thick"/>
    </border>
    <border>
      <left style="thin"/>
      <right style="thick"/>
      <top style="thin"/>
      <bottom style="thick"/>
    </border>
    <border>
      <left/>
      <right style="thin"/>
      <top/>
      <bottom style="thick"/>
    </border>
    <border>
      <left style="thick"/>
      <right style="thick"/>
      <top style="thick"/>
      <bottom style="thin"/>
    </border>
    <border>
      <left style="thick"/>
      <right style="thick"/>
      <top/>
      <bottom style="thick"/>
    </border>
    <border>
      <left style="thick"/>
      <right style="thick"/>
      <top/>
      <bottom/>
    </border>
    <border>
      <left style="thick"/>
      <right style="thick"/>
      <top style="thin"/>
      <bottom/>
    </border>
    <border>
      <left/>
      <right style="thin"/>
      <top/>
      <bottom/>
    </border>
    <border>
      <left style="thin"/>
      <right style="thin"/>
      <top/>
      <bottom/>
    </border>
    <border>
      <left style="thin"/>
      <right style="thick"/>
      <top/>
      <bottom/>
    </border>
    <border>
      <left style="thin"/>
      <right style="thick"/>
      <top/>
      <bottom style="thin"/>
    </border>
    <border>
      <left style="thin"/>
      <right style="thick"/>
      <top/>
      <bottom style="thick"/>
    </border>
    <border>
      <left style="thick"/>
      <right style="thick"/>
      <top style="thick"/>
      <bottom style="thick"/>
    </border>
    <border>
      <left/>
      <right style="thin"/>
      <top style="thick"/>
      <bottom style="thick"/>
    </border>
    <border>
      <left style="thin"/>
      <right style="thick"/>
      <top style="thick"/>
      <bottom style="thick"/>
    </border>
    <border>
      <left style="thick"/>
      <right/>
      <top style="thick"/>
      <bottom/>
    </border>
    <border>
      <left/>
      <right style="thin"/>
      <top style="thick"/>
      <bottom/>
    </border>
    <border>
      <left style="thick"/>
      <right style="thick"/>
      <top style="thick"/>
      <bottom/>
    </border>
    <border>
      <left style="thick"/>
      <right style="thin"/>
      <top style="thin"/>
      <bottom style="thick"/>
    </border>
    <border>
      <left style="thin"/>
      <right style="thin"/>
      <top style="thick"/>
      <bottom style="hair"/>
    </border>
    <border>
      <left style="thin"/>
      <right style="thick"/>
      <top style="thick"/>
      <bottom style="hair"/>
    </border>
    <border>
      <left style="thin"/>
      <right style="thin"/>
      <top style="hair"/>
      <bottom style="thick"/>
    </border>
    <border>
      <left style="thin"/>
      <right style="thick"/>
      <top style="hair"/>
      <bottom style="thick"/>
    </border>
    <border>
      <left style="thin"/>
      <right style="thin"/>
      <top style="hair"/>
      <bottom/>
    </border>
    <border>
      <left style="thin"/>
      <right style="thick"/>
      <top style="hair"/>
      <bottom/>
    </border>
    <border>
      <left/>
      <right style="thin"/>
      <top style="thick"/>
      <bottom style="hair"/>
    </border>
    <border>
      <left/>
      <right style="thin"/>
      <top style="hair"/>
      <bottom style="thick"/>
    </border>
    <border>
      <left/>
      <right style="thin"/>
      <top style="hair"/>
      <bottom/>
    </border>
    <border>
      <left style="thick"/>
      <right style="thick"/>
      <top style="hair"/>
      <bottom/>
    </border>
    <border>
      <left/>
      <right/>
      <top style="thin"/>
      <bottom style="thick"/>
    </border>
    <border>
      <left style="thick"/>
      <right style="thin"/>
      <top/>
      <bottom style="thick"/>
    </border>
    <border>
      <left style="thick"/>
      <right style="thin"/>
      <top/>
      <bottom/>
    </border>
    <border>
      <left/>
      <right style="thin"/>
      <top/>
      <bottom style="hair"/>
    </border>
    <border>
      <left style="thin"/>
      <right style="thin"/>
      <top/>
      <bottom style="hair"/>
    </border>
    <border>
      <left style="thin"/>
      <right style="thick"/>
      <top/>
      <bottom style="hair"/>
    </border>
    <border>
      <left style="thick"/>
      <right style="thin"/>
      <top style="hair"/>
      <bottom/>
    </border>
    <border>
      <left style="thick"/>
      <right style="thick"/>
      <top style="thin"/>
      <bottom style="thick"/>
    </border>
    <border>
      <left style="thin"/>
      <right/>
      <top/>
      <bottom/>
    </border>
    <border>
      <left style="thin"/>
      <right style="thin"/>
      <top style="thick"/>
      <bottom style="thick"/>
    </border>
    <border>
      <left style="thin"/>
      <right/>
      <top style="thick"/>
      <bottom style="thick"/>
    </border>
    <border>
      <left style="thick"/>
      <right/>
      <top style="thin"/>
      <bottom style="thick"/>
    </border>
    <border>
      <left style="thick"/>
      <right/>
      <top style="thick"/>
      <bottom style="hair"/>
    </border>
    <border>
      <left/>
      <right/>
      <top style="thick"/>
      <bottom style="hair"/>
    </border>
    <border>
      <left/>
      <right style="thick"/>
      <top style="thick"/>
      <bottom style="hair"/>
    </border>
    <border>
      <left/>
      <right/>
      <top style="thick"/>
      <bottom style="thick"/>
    </border>
    <border>
      <left/>
      <right style="thin"/>
      <top style="thin"/>
      <bottom style="thick"/>
    </border>
    <border>
      <left style="thin"/>
      <right style="thin"/>
      <top style="thick"/>
      <bottom/>
    </border>
    <border>
      <left style="thin"/>
      <right style="thick"/>
      <top style="thick"/>
      <bottom/>
    </border>
    <border>
      <left style="medium"/>
      <right/>
      <top style="medium"/>
      <bottom style="medium"/>
    </border>
    <border>
      <left/>
      <right style="thick"/>
      <top style="medium"/>
      <bottom style="medium"/>
    </border>
    <border>
      <left style="thick"/>
      <right style="thin"/>
      <top style="medium"/>
      <bottom style="medium"/>
    </border>
    <border>
      <left style="medium"/>
      <right style="thin"/>
      <top style="thin"/>
      <bottom/>
    </border>
    <border>
      <left style="medium"/>
      <right style="thin"/>
      <top style="medium"/>
      <bottom/>
    </border>
    <border>
      <left style="medium"/>
      <right style="thin"/>
      <top/>
      <bottom/>
    </border>
    <border>
      <left style="medium"/>
      <right style="thin"/>
      <top/>
      <bottom style="medium"/>
    </border>
    <border>
      <left style="thick"/>
      <right style="thin"/>
      <top style="medium"/>
      <bottom/>
    </border>
    <border>
      <left/>
      <right style="thick"/>
      <top style="thick"/>
      <bottom/>
    </border>
    <border>
      <left style="thick"/>
      <right style="thin"/>
      <top/>
      <bottom style="hair"/>
    </border>
    <border>
      <left style="thin"/>
      <right style="thin"/>
      <top style="thick"/>
      <bottom style="thin"/>
    </border>
    <border>
      <left style="thin"/>
      <right style="thick"/>
      <top style="thick"/>
      <bottom style="thin"/>
    </border>
    <border>
      <left style="thin"/>
      <right style="thick"/>
      <top style="thin"/>
      <bottom style="thin"/>
    </border>
    <border>
      <left style="thick"/>
      <right style="thick"/>
      <top style="thin"/>
      <bottom style="thin"/>
    </border>
    <border>
      <left style="thick"/>
      <right style="thin"/>
      <top style="thin"/>
      <bottom style="thin"/>
    </border>
    <border>
      <left style="thick"/>
      <right style="thin"/>
      <top style="thick"/>
      <bottom/>
    </border>
    <border>
      <left style="thick"/>
      <right/>
      <top style="thick"/>
      <bottom style="thick"/>
    </border>
    <border>
      <left/>
      <right style="thick"/>
      <top style="thick"/>
      <bottom style="thick"/>
    </border>
    <border>
      <left style="thick"/>
      <right style="thin"/>
      <top style="thick"/>
      <bottom style="thick"/>
    </border>
    <border>
      <left style="thick"/>
      <right style="thick"/>
      <top style="thick"/>
      <bottom style="hair"/>
    </border>
    <border>
      <left style="thick"/>
      <right style="thin"/>
      <top style="thick"/>
      <bottom style="hair"/>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style="medium"/>
    </border>
    <border>
      <left style="medium"/>
      <right/>
      <top style="medium"/>
      <bottom/>
    </border>
    <border>
      <left style="medium"/>
      <right/>
      <top/>
      <bottom/>
    </border>
    <border>
      <left style="medium"/>
      <right style="thin"/>
      <top style="medium"/>
      <bottom style="medium"/>
    </border>
    <border>
      <left style="medium"/>
      <right style="medium"/>
      <top style="medium"/>
      <bottom/>
    </border>
    <border>
      <left/>
      <right style="medium"/>
      <top style="medium"/>
      <bottom/>
    </border>
    <border>
      <left style="medium"/>
      <right style="medium"/>
      <top/>
      <bottom/>
    </border>
    <border>
      <left/>
      <right style="medium"/>
      <top/>
      <bottom/>
    </border>
    <border>
      <left style="medium"/>
      <right style="medium"/>
      <top/>
      <bottom style="medium"/>
    </border>
    <border>
      <left/>
      <right style="medium"/>
      <top/>
      <bottom style="medium"/>
    </border>
    <border>
      <left/>
      <right/>
      <top style="medium"/>
      <bottom style="medium"/>
    </border>
    <border>
      <left/>
      <right style="medium"/>
      <top style="medium"/>
      <bottom style="medium"/>
    </border>
    <border>
      <left style="thin"/>
      <right style="thin"/>
      <top style="thin"/>
      <bottom/>
    </border>
    <border>
      <left/>
      <right style="thin"/>
      <top style="thick"/>
      <bottom style="thin"/>
    </border>
    <border>
      <left style="thin"/>
      <right style="thick"/>
      <top style="thin"/>
      <bottom/>
    </border>
    <border>
      <left/>
      <right style="thin"/>
      <top style="thin"/>
      <bottom/>
    </border>
    <border>
      <left/>
      <right style="thin"/>
      <top style="thick"/>
      <bottom style="medium"/>
    </border>
    <border>
      <left style="thin"/>
      <right style="thin"/>
      <top style="thick"/>
      <bottom style="medium"/>
    </border>
    <border>
      <left style="thin"/>
      <right style="thick"/>
      <top style="thick"/>
      <bottom style="medium"/>
    </border>
    <border>
      <left style="thick"/>
      <right style="thick"/>
      <top/>
      <bottom style="thin"/>
    </border>
    <border>
      <left style="thick"/>
      <right style="thick"/>
      <top style="thick"/>
      <bottom style="medium"/>
    </border>
    <border>
      <left style="thin"/>
      <right style="medium"/>
      <top style="medium"/>
      <bottom/>
    </border>
    <border>
      <left style="thin"/>
      <right style="medium"/>
      <top/>
      <bottom/>
    </border>
    <border>
      <left style="thin"/>
      <right style="medium"/>
      <top/>
      <bottom style="medium"/>
    </border>
    <border>
      <left/>
      <right style="thick"/>
      <top style="thin"/>
      <bottom style="thin"/>
    </border>
    <border>
      <left style="medium"/>
      <right style="thick"/>
      <top style="thick"/>
      <bottom style="thick"/>
    </border>
    <border>
      <left/>
      <right style="medium"/>
      <top style="thick"/>
      <bottom style="thick"/>
    </border>
    <border>
      <left/>
      <right style="thick"/>
      <top/>
      <bottom style="thin"/>
    </border>
    <border>
      <left style="thin"/>
      <right style="medium"/>
      <top style="thin"/>
      <bottom/>
    </border>
    <border>
      <left style="medium"/>
      <right style="medium"/>
      <top style="thin"/>
      <bottom style="thin"/>
    </border>
    <border>
      <left style="medium"/>
      <right style="medium"/>
      <top style="thin"/>
      <bottom/>
    </border>
    <border>
      <left/>
      <right style="thin"/>
      <top style="thin"/>
      <bottom style="medium"/>
    </border>
    <border>
      <left style="thick"/>
      <right style="thin"/>
      <top style="thin"/>
      <bottom/>
    </border>
    <border>
      <left style="thick"/>
      <right style="thick"/>
      <top/>
      <bottom style="hair"/>
    </border>
    <border>
      <left style="thin"/>
      <right style="thin"/>
      <top style="hair"/>
      <bottom style="hair"/>
    </border>
    <border>
      <left style="thin"/>
      <right style="thick"/>
      <top style="hair"/>
      <bottom style="hair"/>
    </border>
    <border>
      <left style="thick"/>
      <right style="thin"/>
      <top style="hair"/>
      <bottom style="hair"/>
    </border>
    <border>
      <left/>
      <right style="thin"/>
      <top style="hair"/>
      <bottom style="hair"/>
    </border>
    <border>
      <left style="medium"/>
      <right/>
      <top style="thin"/>
      <bottom style="thick"/>
    </border>
    <border>
      <left/>
      <right style="medium"/>
      <top style="thin"/>
      <bottom style="thick"/>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ck"/>
      <right style="thick"/>
      <top style="hair"/>
      <bottom style="hair"/>
    </border>
    <border>
      <left style="thick"/>
      <right/>
      <top style="thick"/>
      <bottom style="thin"/>
    </border>
    <border>
      <left/>
      <right/>
      <top style="thick"/>
      <bottom style="thin"/>
    </border>
    <border>
      <left/>
      <right style="thick"/>
      <top style="thick"/>
      <bottom style="thin"/>
    </border>
    <border>
      <left style="thick"/>
      <right style="thick"/>
      <top style="hair"/>
      <bottom style="thick"/>
    </border>
    <border>
      <left style="hair"/>
      <right/>
      <top style="hair"/>
      <bottom/>
    </border>
    <border>
      <left style="hair"/>
      <right/>
      <top/>
      <bottom style="hair"/>
    </border>
    <border>
      <left style="thick"/>
      <right style="thin"/>
      <top/>
      <bottom style="dashed"/>
    </border>
    <border>
      <left style="thick"/>
      <right style="thin"/>
      <top style="dashed"/>
      <bottom/>
    </border>
    <border>
      <left style="thin"/>
      <right style="thick"/>
      <top style="dashed"/>
      <bottom/>
    </border>
    <border>
      <left/>
      <right/>
      <top style="dashed"/>
      <bottom/>
    </border>
    <border>
      <left style="thick"/>
      <right/>
      <top/>
      <bottom style="medium"/>
    </border>
    <border>
      <left/>
      <right/>
      <top/>
      <bottom style="medium"/>
    </border>
    <border>
      <left style="thick"/>
      <right style="thin"/>
      <top/>
      <bottom style="medium"/>
    </border>
    <border>
      <left style="thin"/>
      <right style="thick"/>
      <top/>
      <bottom style="medium"/>
    </border>
    <border>
      <left style="thick"/>
      <right/>
      <top style="dashed"/>
      <bottom/>
    </border>
    <border>
      <left style="thick"/>
      <right style="thin"/>
      <top style="hair"/>
      <bottom style="thick"/>
    </border>
    <border>
      <left style="thin"/>
      <right style="thick"/>
      <top/>
      <bottom style="dashed"/>
    </border>
    <border>
      <left style="thick"/>
      <right style="thin"/>
      <top style="hair"/>
      <bottom style="medium"/>
    </border>
    <border>
      <left style="thin"/>
      <right style="thick"/>
      <top style="hair"/>
      <bottom style="medium"/>
    </border>
    <border>
      <left style="thick"/>
      <right/>
      <top style="thin"/>
      <bottom/>
    </border>
    <border>
      <left/>
      <right style="thick"/>
      <top style="thin"/>
      <bottom/>
    </border>
    <border>
      <left style="thick"/>
      <right/>
      <top/>
      <bottom style="thin"/>
    </border>
    <border>
      <left/>
      <right/>
      <top/>
      <bottom style="thin"/>
    </border>
    <border>
      <left/>
      <right style="medium"/>
      <top style="thick"/>
      <bottom style="thin"/>
    </border>
    <border>
      <left style="thin"/>
      <right style="medium"/>
      <top/>
      <bottom style="thick"/>
    </border>
    <border>
      <left style="thin"/>
      <right style="medium"/>
      <top style="medium"/>
      <bottom style="thin"/>
    </border>
    <border>
      <left style="thin"/>
      <right/>
      <top style="thick"/>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41">
    <xf numFmtId="0" fontId="0" fillId="0" borderId="0" xfId="0" applyAlignment="1">
      <alignment/>
    </xf>
    <xf numFmtId="0" fontId="2" fillId="0" borderId="0" xfId="0" applyFont="1" applyAlignment="1">
      <alignment/>
    </xf>
    <xf numFmtId="0" fontId="0" fillId="0" borderId="0" xfId="0" applyNumberFormat="1" applyAlignment="1">
      <alignment/>
    </xf>
    <xf numFmtId="0" fontId="0" fillId="0" borderId="0" xfId="0" applyFont="1" applyAlignment="1">
      <alignment/>
    </xf>
    <xf numFmtId="0" fontId="0" fillId="0" borderId="0" xfId="0" applyFont="1" applyAlignment="1">
      <alignment horizontal="right"/>
    </xf>
    <xf numFmtId="0" fontId="0" fillId="0" borderId="0" xfId="0" applyBorder="1" applyAlignment="1">
      <alignment/>
    </xf>
    <xf numFmtId="0" fontId="2" fillId="0" borderId="0" xfId="0" applyFont="1" applyBorder="1" applyAlignment="1">
      <alignment/>
    </xf>
    <xf numFmtId="0" fontId="0" fillId="0" borderId="0" xfId="0" applyFont="1" applyBorder="1" applyAlignment="1">
      <alignment horizontal="right"/>
    </xf>
    <xf numFmtId="0" fontId="3" fillId="0" borderId="0" xfId="0" applyFont="1" applyAlignment="1">
      <alignment/>
    </xf>
    <xf numFmtId="0" fontId="4"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Fill="1" applyBorder="1" applyAlignment="1">
      <alignment horizontal="right"/>
    </xf>
    <xf numFmtId="4" fontId="0" fillId="0" borderId="0" xfId="42" applyNumberFormat="1" applyFont="1" applyFill="1" applyBorder="1" applyAlignment="1">
      <alignment horizontal="right"/>
    </xf>
    <xf numFmtId="4" fontId="0" fillId="0" borderId="0" xfId="0" applyNumberFormat="1" applyFont="1" applyFill="1" applyBorder="1" applyAlignment="1">
      <alignment horizontal="right"/>
    </xf>
    <xf numFmtId="165" fontId="0" fillId="0" borderId="0" xfId="0" applyNumberFormat="1" applyFill="1" applyBorder="1" applyAlignment="1">
      <alignment/>
    </xf>
    <xf numFmtId="4" fontId="0" fillId="0" borderId="0" xfId="42" applyNumberFormat="1" applyFill="1" applyBorder="1" applyAlignment="1">
      <alignment horizontal="right"/>
    </xf>
    <xf numFmtId="0" fontId="0" fillId="0" borderId="0" xfId="0" applyFill="1" applyBorder="1" applyAlignment="1">
      <alignment/>
    </xf>
    <xf numFmtId="0" fontId="2" fillId="20" borderId="10" xfId="0" applyFont="1" applyFill="1" applyBorder="1" applyAlignment="1">
      <alignment horizontal="center" vertical="center" wrapText="1"/>
    </xf>
    <xf numFmtId="0" fontId="2" fillId="20" borderId="11" xfId="0" applyFont="1" applyFill="1" applyBorder="1" applyAlignment="1">
      <alignment/>
    </xf>
    <xf numFmtId="0" fontId="2" fillId="20" borderId="12" xfId="0" applyFont="1" applyFill="1" applyBorder="1" applyAlignment="1">
      <alignment/>
    </xf>
    <xf numFmtId="0" fontId="6" fillId="0" borderId="0" xfId="0" applyFont="1" applyAlignment="1">
      <alignment/>
    </xf>
    <xf numFmtId="0" fontId="26" fillId="0" borderId="0" xfId="0" applyFont="1" applyAlignment="1">
      <alignment/>
    </xf>
    <xf numFmtId="4" fontId="0" fillId="20" borderId="13" xfId="0" applyNumberFormat="1" applyFill="1" applyBorder="1" applyAlignment="1">
      <alignment/>
    </xf>
    <xf numFmtId="4" fontId="8" fillId="0" borderId="14" xfId="0" applyNumberFormat="1" applyFont="1" applyBorder="1" applyAlignment="1">
      <alignment/>
    </xf>
    <xf numFmtId="4" fontId="8" fillId="0" borderId="14" xfId="0" applyNumberFormat="1" applyFont="1" applyBorder="1" applyAlignment="1" applyProtection="1">
      <alignment/>
      <protection hidden="1"/>
    </xf>
    <xf numFmtId="4" fontId="0" fillId="0" borderId="15" xfId="0" applyNumberFormat="1" applyBorder="1" applyAlignment="1">
      <alignment/>
    </xf>
    <xf numFmtId="4" fontId="8" fillId="0" borderId="16" xfId="0" applyNumberFormat="1" applyFont="1" applyBorder="1" applyAlignment="1">
      <alignment/>
    </xf>
    <xf numFmtId="4" fontId="8" fillId="0" borderId="17" xfId="0" applyNumberFormat="1" applyFont="1" applyBorder="1" applyAlignment="1">
      <alignment/>
    </xf>
    <xf numFmtId="4" fontId="8" fillId="0" borderId="0" xfId="0" applyNumberFormat="1" applyFont="1" applyBorder="1" applyAlignment="1">
      <alignment/>
    </xf>
    <xf numFmtId="4" fontId="8" fillId="0" borderId="18" xfId="0" applyNumberFormat="1" applyFont="1" applyBorder="1" applyAlignment="1">
      <alignment/>
    </xf>
    <xf numFmtId="4" fontId="8" fillId="0" borderId="19" xfId="0" applyNumberFormat="1" applyFont="1" applyBorder="1" applyAlignment="1">
      <alignment/>
    </xf>
    <xf numFmtId="4" fontId="8" fillId="0" borderId="20" xfId="0" applyNumberFormat="1" applyFont="1" applyBorder="1" applyAlignment="1">
      <alignment/>
    </xf>
    <xf numFmtId="4" fontId="8" fillId="0" borderId="21" xfId="0" applyNumberFormat="1" applyFont="1" applyBorder="1" applyAlignment="1">
      <alignment/>
    </xf>
    <xf numFmtId="4" fontId="8" fillId="0" borderId="22" xfId="0" applyNumberFormat="1" applyFont="1" applyBorder="1" applyAlignment="1">
      <alignment/>
    </xf>
    <xf numFmtId="4" fontId="8" fillId="0" borderId="23" xfId="0" applyNumberFormat="1" applyFont="1" applyBorder="1" applyAlignment="1">
      <alignment/>
    </xf>
    <xf numFmtId="4" fontId="8" fillId="0" borderId="24" xfId="0" applyNumberFormat="1" applyFont="1" applyBorder="1" applyAlignment="1">
      <alignment/>
    </xf>
    <xf numFmtId="4" fontId="0" fillId="20" borderId="25" xfId="0" applyNumberFormat="1" applyFill="1" applyBorder="1" applyAlignment="1">
      <alignment/>
    </xf>
    <xf numFmtId="4" fontId="0" fillId="20" borderId="26" xfId="0" applyNumberFormat="1" applyFill="1" applyBorder="1" applyAlignment="1">
      <alignment/>
    </xf>
    <xf numFmtId="4" fontId="8" fillId="0" borderId="27" xfId="0" applyNumberFormat="1" applyFont="1" applyBorder="1" applyAlignment="1">
      <alignment/>
    </xf>
    <xf numFmtId="4" fontId="8" fillId="0" borderId="28" xfId="0" applyNumberFormat="1" applyFont="1" applyBorder="1" applyAlignment="1">
      <alignment/>
    </xf>
    <xf numFmtId="4" fontId="8" fillId="0" borderId="29" xfId="0" applyNumberFormat="1" applyFont="1" applyBorder="1" applyAlignment="1">
      <alignment/>
    </xf>
    <xf numFmtId="4" fontId="8" fillId="0" borderId="30" xfId="0" applyNumberFormat="1" applyFont="1" applyBorder="1" applyAlignment="1">
      <alignment/>
    </xf>
    <xf numFmtId="4" fontId="8" fillId="0" borderId="31" xfId="0" applyNumberFormat="1" applyFont="1" applyBorder="1" applyAlignment="1">
      <alignment/>
    </xf>
    <xf numFmtId="4" fontId="8" fillId="0" borderId="32" xfId="0" applyNumberFormat="1" applyFont="1" applyBorder="1" applyAlignment="1">
      <alignment/>
    </xf>
    <xf numFmtId="0" fontId="2" fillId="20" borderId="33" xfId="0" applyFont="1" applyFill="1" applyBorder="1" applyAlignment="1">
      <alignment horizontal="center"/>
    </xf>
    <xf numFmtId="0" fontId="2" fillId="20" borderId="11" xfId="0" applyFont="1" applyFill="1" applyBorder="1" applyAlignment="1">
      <alignment horizontal="center"/>
    </xf>
    <xf numFmtId="0" fontId="2" fillId="20" borderId="12" xfId="0" applyFont="1" applyFill="1" applyBorder="1" applyAlignment="1">
      <alignment horizontal="center"/>
    </xf>
    <xf numFmtId="0" fontId="2" fillId="20" borderId="34" xfId="0" applyFont="1" applyFill="1" applyBorder="1" applyAlignment="1">
      <alignment horizontal="center" vertical="center" wrapText="1"/>
    </xf>
    <xf numFmtId="0" fontId="2" fillId="20" borderId="35" xfId="0" applyFont="1" applyFill="1" applyBorder="1" applyAlignment="1">
      <alignment horizontal="center" vertical="center" wrapText="1"/>
    </xf>
    <xf numFmtId="0" fontId="6" fillId="0" borderId="0" xfId="0" applyFont="1" applyBorder="1" applyAlignment="1">
      <alignment/>
    </xf>
    <xf numFmtId="0" fontId="8" fillId="0" borderId="36" xfId="0" applyFont="1" applyBorder="1" applyAlignment="1">
      <alignment/>
    </xf>
    <xf numFmtId="0" fontId="26" fillId="0" borderId="0" xfId="0" applyFont="1" applyBorder="1" applyAlignment="1">
      <alignment/>
    </xf>
    <xf numFmtId="0" fontId="6" fillId="0" borderId="0" xfId="0" applyFont="1" applyAlignment="1">
      <alignment horizontal="right"/>
    </xf>
    <xf numFmtId="0" fontId="2" fillId="20" borderId="37"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20" borderId="39" xfId="0" applyFont="1" applyFill="1" applyBorder="1" applyAlignment="1">
      <alignment horizontal="left" vertical="center" wrapText="1"/>
    </xf>
    <xf numFmtId="0" fontId="8" fillId="0" borderId="34" xfId="0" applyFont="1" applyBorder="1" applyAlignment="1">
      <alignment/>
    </xf>
    <xf numFmtId="0" fontId="8" fillId="0" borderId="40" xfId="0" applyFont="1" applyBorder="1" applyAlignment="1">
      <alignment horizontal="center"/>
    </xf>
    <xf numFmtId="0" fontId="0" fillId="0" borderId="0" xfId="0" applyFont="1" applyBorder="1" applyAlignment="1">
      <alignment/>
    </xf>
    <xf numFmtId="0" fontId="8" fillId="0" borderId="0" xfId="0" applyFont="1" applyBorder="1" applyAlignment="1">
      <alignment/>
    </xf>
    <xf numFmtId="0" fontId="8" fillId="0" borderId="41" xfId="0" applyFont="1" applyBorder="1" applyAlignment="1">
      <alignment horizontal="center"/>
    </xf>
    <xf numFmtId="0" fontId="8" fillId="0" borderId="34" xfId="0" applyFont="1" applyBorder="1" applyAlignment="1">
      <alignment horizontal="center"/>
    </xf>
    <xf numFmtId="3" fontId="8" fillId="0" borderId="42" xfId="0" applyNumberFormat="1" applyFont="1" applyBorder="1" applyAlignment="1">
      <alignment/>
    </xf>
    <xf numFmtId="3" fontId="8" fillId="0" borderId="43" xfId="0" applyNumberFormat="1" applyFont="1" applyBorder="1" applyAlignment="1">
      <alignment/>
    </xf>
    <xf numFmtId="3" fontId="8" fillId="0" borderId="44" xfId="0" applyNumberFormat="1" applyFont="1" applyBorder="1" applyAlignment="1">
      <alignment/>
    </xf>
    <xf numFmtId="3" fontId="8" fillId="0" borderId="45" xfId="0" applyNumberFormat="1" applyFont="1" applyBorder="1" applyAlignment="1">
      <alignment/>
    </xf>
    <xf numFmtId="3" fontId="8" fillId="0" borderId="36" xfId="0" applyNumberFormat="1" applyFont="1" applyBorder="1" applyAlignment="1">
      <alignment/>
    </xf>
    <xf numFmtId="3" fontId="8" fillId="0" borderId="46" xfId="0" applyNumberFormat="1" applyFont="1" applyBorder="1" applyAlignment="1">
      <alignment/>
    </xf>
    <xf numFmtId="3" fontId="8" fillId="0" borderId="47" xfId="0" applyNumberFormat="1" applyFont="1" applyBorder="1" applyAlignment="1">
      <alignment/>
    </xf>
    <xf numFmtId="3" fontId="8" fillId="0" borderId="48" xfId="0" applyNumberFormat="1" applyFont="1" applyBorder="1" applyAlignment="1">
      <alignment/>
    </xf>
    <xf numFmtId="0" fontId="2" fillId="20" borderId="49" xfId="0" applyFont="1" applyFill="1" applyBorder="1" applyAlignment="1">
      <alignment/>
    </xf>
    <xf numFmtId="0" fontId="2" fillId="20" borderId="50" xfId="0" applyFont="1" applyFill="1" applyBorder="1" applyAlignment="1">
      <alignment/>
    </xf>
    <xf numFmtId="0" fontId="2" fillId="20" borderId="51" xfId="0" applyFont="1" applyFill="1" applyBorder="1" applyAlignment="1">
      <alignment/>
    </xf>
    <xf numFmtId="0" fontId="2" fillId="20" borderId="52" xfId="0" applyFont="1" applyFill="1" applyBorder="1" applyAlignment="1">
      <alignment/>
    </xf>
    <xf numFmtId="0" fontId="2" fillId="20" borderId="53" xfId="0" applyFont="1" applyFill="1" applyBorder="1" applyAlignment="1">
      <alignment horizontal="center" wrapText="1"/>
    </xf>
    <xf numFmtId="0" fontId="3" fillId="20" borderId="54" xfId="0" applyFont="1" applyFill="1" applyBorder="1" applyAlignment="1">
      <alignment horizontal="center"/>
    </xf>
    <xf numFmtId="0" fontId="2" fillId="20" borderId="53" xfId="0" applyFont="1" applyFill="1" applyBorder="1" applyAlignment="1">
      <alignment horizontal="center" vertical="center" wrapText="1"/>
    </xf>
    <xf numFmtId="0" fontId="4" fillId="20" borderId="54" xfId="0" applyFont="1" applyFill="1" applyBorder="1" applyAlignment="1">
      <alignment horizontal="center" vertical="center"/>
    </xf>
    <xf numFmtId="4" fontId="0" fillId="20" borderId="55" xfId="0" applyNumberFormat="1" applyFont="1" applyFill="1" applyBorder="1" applyAlignment="1">
      <alignment/>
    </xf>
    <xf numFmtId="4" fontId="2" fillId="20" borderId="56" xfId="0" applyNumberFormat="1" applyFont="1" applyFill="1" applyBorder="1" applyAlignment="1">
      <alignment/>
    </xf>
    <xf numFmtId="4" fontId="0" fillId="0" borderId="57" xfId="0" applyNumberFormat="1" applyBorder="1" applyAlignment="1">
      <alignment/>
    </xf>
    <xf numFmtId="4" fontId="0" fillId="0" borderId="58" xfId="0" applyNumberFormat="1" applyBorder="1" applyAlignment="1">
      <alignment/>
    </xf>
    <xf numFmtId="4" fontId="0" fillId="0" borderId="59" xfId="0" applyNumberFormat="1" applyBorder="1" applyAlignment="1">
      <alignment/>
    </xf>
    <xf numFmtId="4" fontId="8" fillId="0" borderId="55" xfId="0" applyNumberFormat="1" applyFont="1" applyBorder="1" applyAlignment="1">
      <alignment/>
    </xf>
    <xf numFmtId="0" fontId="8" fillId="0" borderId="55" xfId="0" applyFont="1" applyBorder="1" applyAlignment="1">
      <alignment/>
    </xf>
    <xf numFmtId="4" fontId="8" fillId="0" borderId="57" xfId="0" applyNumberFormat="1" applyFont="1" applyBorder="1" applyAlignment="1">
      <alignment/>
    </xf>
    <xf numFmtId="4" fontId="8" fillId="0" borderId="58" xfId="0" applyNumberFormat="1" applyFont="1" applyBorder="1" applyAlignment="1">
      <alignment/>
    </xf>
    <xf numFmtId="4" fontId="8" fillId="0" borderId="59" xfId="0" applyNumberFormat="1" applyFont="1" applyBorder="1" applyAlignment="1">
      <alignment/>
    </xf>
    <xf numFmtId="4" fontId="8" fillId="0" borderId="42" xfId="0" applyNumberFormat="1" applyFont="1" applyBorder="1" applyAlignment="1">
      <alignment/>
    </xf>
    <xf numFmtId="4" fontId="8" fillId="0" borderId="43" xfId="0" applyNumberFormat="1" applyFont="1" applyBorder="1" applyAlignment="1">
      <alignment/>
    </xf>
    <xf numFmtId="4" fontId="8" fillId="0" borderId="60" xfId="0" applyNumberFormat="1" applyFont="1" applyBorder="1" applyAlignment="1">
      <alignment/>
    </xf>
    <xf numFmtId="0" fontId="0" fillId="0" borderId="0" xfId="0" applyFont="1" applyFill="1" applyBorder="1" applyAlignment="1">
      <alignment/>
    </xf>
    <xf numFmtId="4" fontId="0" fillId="20" borderId="54" xfId="0" applyNumberFormat="1" applyFont="1" applyFill="1" applyBorder="1" applyAlignment="1">
      <alignment/>
    </xf>
    <xf numFmtId="1" fontId="8" fillId="0" borderId="55" xfId="0" applyNumberFormat="1" applyFont="1" applyFill="1" applyBorder="1" applyAlignment="1" quotePrefix="1">
      <alignment/>
    </xf>
    <xf numFmtId="0" fontId="8" fillId="0" borderId="55" xfId="0" applyFont="1" applyFill="1" applyBorder="1" applyAlignment="1">
      <alignment/>
    </xf>
    <xf numFmtId="0" fontId="8" fillId="0" borderId="54" xfId="0" applyFont="1" applyFill="1" applyBorder="1" applyAlignment="1">
      <alignment/>
    </xf>
    <xf numFmtId="1" fontId="8" fillId="0" borderId="55" xfId="0" applyNumberFormat="1" applyFont="1" applyFill="1" applyBorder="1" applyAlignment="1">
      <alignment/>
    </xf>
    <xf numFmtId="1" fontId="8" fillId="0" borderId="54" xfId="0" applyNumberFormat="1" applyFont="1" applyFill="1" applyBorder="1" applyAlignment="1">
      <alignment/>
    </xf>
    <xf numFmtId="4" fontId="0" fillId="0" borderId="52" xfId="0" applyNumberFormat="1" applyBorder="1" applyAlignment="1">
      <alignment/>
    </xf>
    <xf numFmtId="4" fontId="0" fillId="0" borderId="49" xfId="0" applyNumberFormat="1" applyBorder="1" applyAlignment="1">
      <alignment/>
    </xf>
    <xf numFmtId="4" fontId="0" fillId="0" borderId="61" xfId="0" applyNumberFormat="1" applyBorder="1" applyAlignment="1">
      <alignment/>
    </xf>
    <xf numFmtId="4" fontId="8" fillId="0" borderId="52" xfId="0" applyNumberFormat="1" applyFont="1" applyBorder="1" applyAlignment="1">
      <alignment/>
    </xf>
    <xf numFmtId="4" fontId="8" fillId="0" borderId="49" xfId="0" applyNumberFormat="1" applyFont="1" applyBorder="1" applyAlignment="1">
      <alignment/>
    </xf>
    <xf numFmtId="4" fontId="8" fillId="0" borderId="61" xfId="0" applyNumberFormat="1" applyFont="1" applyBorder="1" applyAlignment="1">
      <alignment/>
    </xf>
    <xf numFmtId="4" fontId="8" fillId="0" borderId="55" xfId="0" applyNumberFormat="1" applyFont="1" applyFill="1" applyBorder="1" applyAlignment="1">
      <alignment/>
    </xf>
    <xf numFmtId="4" fontId="8" fillId="0" borderId="54" xfId="0" applyNumberFormat="1" applyFont="1" applyFill="1" applyBorder="1" applyAlignment="1">
      <alignment/>
    </xf>
    <xf numFmtId="1" fontId="8" fillId="0" borderId="18" xfId="0" applyNumberFormat="1" applyFont="1" applyFill="1" applyBorder="1" applyAlignment="1">
      <alignment/>
    </xf>
    <xf numFmtId="1" fontId="8" fillId="0" borderId="18" xfId="0" applyNumberFormat="1" applyFont="1" applyFill="1" applyBorder="1" applyAlignment="1" quotePrefix="1">
      <alignment/>
    </xf>
    <xf numFmtId="1" fontId="8" fillId="0" borderId="12" xfId="0" applyNumberFormat="1" applyFont="1" applyFill="1" applyBorder="1" applyAlignment="1">
      <alignment/>
    </xf>
    <xf numFmtId="0" fontId="0" fillId="0" borderId="18" xfId="0" applyFill="1" applyBorder="1" applyAlignment="1">
      <alignment/>
    </xf>
    <xf numFmtId="0" fontId="2" fillId="0" borderId="0" xfId="0" applyFont="1" applyFill="1" applyBorder="1" applyAlignment="1">
      <alignment/>
    </xf>
    <xf numFmtId="0" fontId="8" fillId="0" borderId="18" xfId="0" applyFont="1" applyFill="1" applyBorder="1" applyAlignment="1">
      <alignment/>
    </xf>
    <xf numFmtId="1" fontId="8" fillId="0" borderId="55" xfId="0" applyNumberFormat="1" applyFont="1" applyBorder="1" applyAlignment="1" quotePrefix="1">
      <alignment/>
    </xf>
    <xf numFmtId="1" fontId="8" fillId="0" borderId="55" xfId="0" applyNumberFormat="1" applyFont="1" applyBorder="1" applyAlignment="1">
      <alignment/>
    </xf>
    <xf numFmtId="0" fontId="8" fillId="0" borderId="18" xfId="0" applyFont="1" applyBorder="1" applyAlignment="1">
      <alignment/>
    </xf>
    <xf numFmtId="0" fontId="28" fillId="24" borderId="55" xfId="0" applyFont="1" applyFill="1" applyBorder="1" applyAlignment="1">
      <alignment horizontal="left"/>
    </xf>
    <xf numFmtId="0" fontId="0" fillId="0" borderId="0" xfId="0" applyAlignment="1">
      <alignment horizontal="center"/>
    </xf>
    <xf numFmtId="4" fontId="28" fillId="24" borderId="57" xfId="0" applyNumberFormat="1" applyFont="1" applyFill="1" applyBorder="1" applyAlignment="1">
      <alignment/>
    </xf>
    <xf numFmtId="4" fontId="28" fillId="24" borderId="58" xfId="0" applyNumberFormat="1" applyFont="1" applyFill="1" applyBorder="1" applyAlignment="1">
      <alignment/>
    </xf>
    <xf numFmtId="4" fontId="28" fillId="24" borderId="59" xfId="0" applyNumberFormat="1" applyFont="1" applyFill="1" applyBorder="1" applyAlignment="1">
      <alignment/>
    </xf>
    <xf numFmtId="4" fontId="28" fillId="24" borderId="52" xfId="0" applyNumberFormat="1" applyFont="1" applyFill="1" applyBorder="1" applyAlignment="1">
      <alignment/>
    </xf>
    <xf numFmtId="4" fontId="28" fillId="24" borderId="49" xfId="0" applyNumberFormat="1" applyFont="1" applyFill="1" applyBorder="1" applyAlignment="1">
      <alignment/>
    </xf>
    <xf numFmtId="4" fontId="28" fillId="24" borderId="61" xfId="0" applyNumberFormat="1" applyFont="1" applyFill="1" applyBorder="1" applyAlignment="1">
      <alignment/>
    </xf>
    <xf numFmtId="0" fontId="2" fillId="0" borderId="0" xfId="0" applyFont="1" applyFill="1" applyBorder="1" applyAlignment="1">
      <alignment horizontal="left"/>
    </xf>
    <xf numFmtId="0" fontId="2" fillId="0" borderId="62" xfId="0" applyFont="1" applyBorder="1" applyAlignment="1">
      <alignment/>
    </xf>
    <xf numFmtId="4" fontId="2" fillId="0" borderId="63" xfId="0" applyNumberFormat="1" applyFont="1" applyBorder="1" applyAlignment="1">
      <alignment/>
    </xf>
    <xf numFmtId="4" fontId="2" fillId="0" borderId="64" xfId="0" applyNumberFormat="1" applyFont="1" applyBorder="1" applyAlignment="1">
      <alignment/>
    </xf>
    <xf numFmtId="0" fontId="2" fillId="20" borderId="65" xfId="0" applyFont="1" applyFill="1" applyBorder="1" applyAlignment="1">
      <alignment horizontal="center" vertical="center" wrapText="1"/>
    </xf>
    <xf numFmtId="4" fontId="2" fillId="0" borderId="0" xfId="0" applyNumberFormat="1" applyFont="1" applyBorder="1" applyAlignment="1">
      <alignment/>
    </xf>
    <xf numFmtId="0" fontId="2" fillId="20" borderId="66" xfId="0" applyFont="1" applyFill="1" applyBorder="1" applyAlignment="1">
      <alignment horizontal="center" vertical="center" wrapText="1"/>
    </xf>
    <xf numFmtId="0" fontId="2" fillId="20" borderId="67" xfId="0" applyFont="1" applyFill="1" applyBorder="1" applyAlignment="1">
      <alignment horizontal="center" vertical="center" wrapText="1"/>
    </xf>
    <xf numFmtId="0" fontId="3" fillId="20" borderId="68" xfId="0" applyFont="1" applyFill="1" applyBorder="1" applyAlignment="1">
      <alignment horizontal="center" vertical="center" wrapText="1"/>
    </xf>
    <xf numFmtId="0" fontId="3" fillId="20" borderId="51" xfId="0" applyFont="1" applyFill="1" applyBorder="1" applyAlignment="1">
      <alignment horizontal="center" vertical="center" wrapText="1"/>
    </xf>
    <xf numFmtId="4" fontId="0" fillId="20" borderId="69" xfId="0" applyNumberFormat="1" applyFont="1" applyFill="1" applyBorder="1" applyAlignment="1">
      <alignment/>
    </xf>
    <xf numFmtId="4" fontId="0" fillId="20" borderId="70" xfId="0" applyNumberFormat="1" applyFont="1" applyFill="1" applyBorder="1" applyAlignment="1">
      <alignment/>
    </xf>
    <xf numFmtId="0" fontId="3" fillId="20" borderId="26" xfId="0" applyFont="1" applyFill="1" applyBorder="1" applyAlignment="1">
      <alignment/>
    </xf>
    <xf numFmtId="4" fontId="8" fillId="0" borderId="71" xfId="0" applyNumberFormat="1" applyFont="1" applyBorder="1" applyAlignment="1">
      <alignment/>
    </xf>
    <xf numFmtId="4" fontId="8" fillId="0" borderId="72" xfId="0" applyNumberFormat="1" applyFont="1" applyBorder="1" applyAlignment="1">
      <alignment/>
    </xf>
    <xf numFmtId="0" fontId="2" fillId="0" borderId="0" xfId="0" applyFont="1" applyFill="1" applyBorder="1" applyAlignment="1">
      <alignment horizontal="right"/>
    </xf>
    <xf numFmtId="2" fontId="8" fillId="0" borderId="34" xfId="0" applyNumberFormat="1" applyFont="1" applyBorder="1" applyAlignment="1">
      <alignment horizontal="right"/>
    </xf>
    <xf numFmtId="4" fontId="0" fillId="20" borderId="73" xfId="0" applyNumberFormat="1" applyFont="1" applyFill="1" applyBorder="1" applyAlignment="1">
      <alignment/>
    </xf>
    <xf numFmtId="4" fontId="0" fillId="20" borderId="74" xfId="0" applyNumberFormat="1" applyFont="1" applyFill="1" applyBorder="1" applyAlignment="1">
      <alignment/>
    </xf>
    <xf numFmtId="4" fontId="0" fillId="20" borderId="75" xfId="0" applyNumberFormat="1" applyFont="1" applyFill="1" applyBorder="1" applyAlignment="1">
      <alignment/>
    </xf>
    <xf numFmtId="4" fontId="8" fillId="0" borderId="76" xfId="0" applyNumberFormat="1" applyFont="1" applyBorder="1" applyAlignment="1">
      <alignment/>
    </xf>
    <xf numFmtId="4" fontId="0" fillId="20" borderId="77" xfId="0" applyNumberFormat="1" applyFont="1" applyFill="1" applyBorder="1" applyAlignment="1">
      <alignment/>
    </xf>
    <xf numFmtId="4" fontId="0" fillId="20" borderId="78" xfId="42" applyNumberFormat="1" applyFill="1" applyBorder="1" applyAlignment="1">
      <alignment vertical="center"/>
    </xf>
    <xf numFmtId="0" fontId="2" fillId="0" borderId="0" xfId="0" applyFont="1" applyAlignment="1">
      <alignment horizontal="right"/>
    </xf>
    <xf numFmtId="9" fontId="0" fillId="20" borderId="79" xfId="0" applyNumberFormat="1" applyFont="1" applyFill="1" applyBorder="1" applyAlignment="1">
      <alignment horizontal="center"/>
    </xf>
    <xf numFmtId="165" fontId="0" fillId="20" borderId="55" xfId="0" applyNumberFormat="1" applyFill="1" applyBorder="1" applyAlignment="1">
      <alignment vertical="center"/>
    </xf>
    <xf numFmtId="4" fontId="0" fillId="20" borderId="55" xfId="42" applyNumberFormat="1" applyFill="1" applyBorder="1" applyAlignment="1">
      <alignment horizontal="right" vertical="center"/>
    </xf>
    <xf numFmtId="1" fontId="8" fillId="20" borderId="78" xfId="0" applyNumberFormat="1" applyFont="1" applyFill="1" applyBorder="1" applyAlignment="1">
      <alignment horizontal="center"/>
    </xf>
    <xf numFmtId="1" fontId="8" fillId="20" borderId="55" xfId="0" applyNumberFormat="1" applyFont="1" applyFill="1" applyBorder="1" applyAlignment="1">
      <alignment horizontal="center" vertical="center"/>
    </xf>
    <xf numFmtId="0" fontId="0" fillId="20" borderId="57" xfId="0" applyFill="1" applyBorder="1" applyAlignment="1">
      <alignment vertical="center"/>
    </xf>
    <xf numFmtId="0" fontId="0" fillId="20" borderId="58" xfId="0" applyFill="1" applyBorder="1" applyAlignment="1">
      <alignment vertical="center"/>
    </xf>
    <xf numFmtId="0" fontId="0" fillId="20" borderId="59" xfId="0" applyFill="1" applyBorder="1" applyAlignment="1">
      <alignment vertical="center"/>
    </xf>
    <xf numFmtId="0" fontId="0" fillId="20" borderId="0" xfId="0" applyFont="1" applyFill="1" applyBorder="1" applyAlignment="1">
      <alignment/>
    </xf>
    <xf numFmtId="0" fontId="29" fillId="0" borderId="0" xfId="0" applyFont="1" applyFill="1" applyBorder="1" applyAlignment="1">
      <alignment/>
    </xf>
    <xf numFmtId="0" fontId="30" fillId="20" borderId="18" xfId="0" applyFont="1" applyFill="1" applyBorder="1" applyAlignment="1">
      <alignment horizontal="center"/>
    </xf>
    <xf numFmtId="4" fontId="8" fillId="0" borderId="80" xfId="0" applyNumberFormat="1" applyFont="1" applyBorder="1" applyAlignment="1">
      <alignment vertical="center"/>
    </xf>
    <xf numFmtId="4" fontId="0" fillId="20" borderId="81" xfId="42" applyNumberFormat="1" applyFont="1" applyFill="1" applyBorder="1" applyAlignment="1">
      <alignment vertical="center"/>
    </xf>
    <xf numFmtId="4" fontId="0" fillId="20" borderId="26" xfId="0" applyNumberFormat="1" applyFont="1" applyFill="1" applyBorder="1" applyAlignment="1">
      <alignment/>
    </xf>
    <xf numFmtId="4" fontId="8" fillId="0" borderId="82" xfId="0" applyNumberFormat="1" applyFont="1" applyBorder="1" applyAlignment="1">
      <alignment vertical="center"/>
    </xf>
    <xf numFmtId="4" fontId="8" fillId="0" borderId="83" xfId="0" applyNumberFormat="1" applyFont="1" applyBorder="1" applyAlignment="1">
      <alignment vertical="center"/>
    </xf>
    <xf numFmtId="4" fontId="8" fillId="0" borderId="84" xfId="0" applyNumberFormat="1" applyFont="1" applyBorder="1" applyAlignment="1">
      <alignment vertical="center"/>
    </xf>
    <xf numFmtId="4" fontId="0" fillId="20" borderId="57" xfId="0" applyNumberFormat="1" applyFont="1" applyFill="1" applyBorder="1" applyAlignment="1">
      <alignment/>
    </xf>
    <xf numFmtId="4" fontId="0" fillId="20" borderId="85" xfId="0" applyNumberFormat="1" applyFont="1" applyFill="1" applyBorder="1" applyAlignment="1">
      <alignment/>
    </xf>
    <xf numFmtId="4" fontId="8" fillId="0" borderId="49" xfId="0" applyNumberFormat="1" applyFont="1" applyBorder="1" applyAlignment="1">
      <alignment vertical="center"/>
    </xf>
    <xf numFmtId="4" fontId="8" fillId="0" borderId="61" xfId="0" applyNumberFormat="1" applyFont="1" applyBorder="1" applyAlignment="1">
      <alignment vertical="center"/>
    </xf>
    <xf numFmtId="0" fontId="3" fillId="20" borderId="86" xfId="0" applyFont="1" applyFill="1" applyBorder="1" applyAlignment="1">
      <alignment horizontal="center" vertical="center" wrapText="1"/>
    </xf>
    <xf numFmtId="0" fontId="2" fillId="20" borderId="49" xfId="0" applyFont="1" applyFill="1" applyBorder="1" applyAlignment="1">
      <alignment horizontal="center"/>
    </xf>
    <xf numFmtId="0" fontId="2" fillId="20" borderId="50" xfId="0" applyFont="1" applyFill="1" applyBorder="1" applyAlignment="1">
      <alignment horizontal="center"/>
    </xf>
    <xf numFmtId="0" fontId="2" fillId="20" borderId="51" xfId="0" applyFont="1" applyFill="1" applyBorder="1" applyAlignment="1">
      <alignment horizontal="center"/>
    </xf>
    <xf numFmtId="4" fontId="0" fillId="20" borderId="58" xfId="42" applyNumberFormat="1" applyFill="1" applyBorder="1" applyAlignment="1">
      <alignment/>
    </xf>
    <xf numFmtId="4" fontId="5" fillId="24" borderId="87" xfId="0" applyNumberFormat="1" applyFont="1" applyFill="1" applyBorder="1" applyAlignment="1">
      <alignment horizontal="center"/>
    </xf>
    <xf numFmtId="4" fontId="5" fillId="24" borderId="59" xfId="0" applyNumberFormat="1" applyFont="1" applyFill="1" applyBorder="1" applyAlignment="1">
      <alignment horizontal="center"/>
    </xf>
    <xf numFmtId="4" fontId="0" fillId="20" borderId="58" xfId="42" applyNumberFormat="1" applyFont="1" applyFill="1" applyBorder="1" applyAlignment="1">
      <alignment/>
    </xf>
    <xf numFmtId="0" fontId="2" fillId="0" borderId="88" xfId="0" applyFont="1" applyFill="1" applyBorder="1" applyAlignment="1">
      <alignment horizontal="center" vertical="center" wrapText="1"/>
    </xf>
    <xf numFmtId="0" fontId="2" fillId="0" borderId="64" xfId="0" applyFont="1" applyFill="1" applyBorder="1" applyAlignment="1">
      <alignment horizontal="center" vertical="center"/>
    </xf>
    <xf numFmtId="4" fontId="2" fillId="0" borderId="89" xfId="0" applyNumberFormat="1" applyFont="1" applyFill="1" applyBorder="1" applyAlignment="1">
      <alignment vertical="center"/>
    </xf>
    <xf numFmtId="4" fontId="2" fillId="0" borderId="88" xfId="0" applyNumberFormat="1" applyFont="1" applyFill="1" applyBorder="1" applyAlignment="1">
      <alignment vertical="center" wrapText="1"/>
    </xf>
    <xf numFmtId="4" fontId="2" fillId="0" borderId="64" xfId="0" applyNumberFormat="1" applyFont="1" applyFill="1" applyBorder="1" applyAlignment="1">
      <alignment vertical="center"/>
    </xf>
    <xf numFmtId="0" fontId="2" fillId="0" borderId="63" xfId="0" applyFont="1" applyFill="1" applyBorder="1" applyAlignment="1">
      <alignment horizontal="center" vertical="center" wrapText="1"/>
    </xf>
    <xf numFmtId="3" fontId="0" fillId="20" borderId="57" xfId="0" applyNumberFormat="1" applyFont="1" applyFill="1" applyBorder="1" applyAlignment="1">
      <alignment horizontal="right" vertical="center" wrapText="1"/>
    </xf>
    <xf numFmtId="0" fontId="0" fillId="20" borderId="57" xfId="0" applyFont="1" applyFill="1" applyBorder="1" applyAlignment="1">
      <alignment horizontal="right" vertical="center" wrapText="1"/>
    </xf>
    <xf numFmtId="0" fontId="2" fillId="0" borderId="62" xfId="0" applyFont="1" applyFill="1" applyBorder="1" applyAlignment="1">
      <alignment horizontal="center" vertical="center"/>
    </xf>
    <xf numFmtId="0" fontId="5" fillId="24" borderId="55" xfId="0" applyFont="1" applyFill="1" applyBorder="1" applyAlignment="1">
      <alignment/>
    </xf>
    <xf numFmtId="0" fontId="2" fillId="0" borderId="62" xfId="0" applyFont="1" applyFill="1" applyBorder="1" applyAlignment="1">
      <alignment vertical="center"/>
    </xf>
    <xf numFmtId="4" fontId="8" fillId="0" borderId="33" xfId="0" applyNumberFormat="1" applyFont="1" applyBorder="1" applyAlignment="1">
      <alignment/>
    </xf>
    <xf numFmtId="4" fontId="8" fillId="0" borderId="11" xfId="0" applyNumberFormat="1" applyFont="1" applyBorder="1" applyAlignment="1">
      <alignment/>
    </xf>
    <xf numFmtId="4" fontId="8" fillId="0" borderId="12" xfId="0" applyNumberFormat="1" applyFont="1" applyBorder="1" applyAlignment="1">
      <alignment/>
    </xf>
    <xf numFmtId="4" fontId="0" fillId="20" borderId="57" xfId="0" applyNumberFormat="1" applyFont="1" applyFill="1" applyBorder="1" applyAlignment="1">
      <alignment vertical="center" wrapText="1"/>
    </xf>
    <xf numFmtId="3" fontId="0" fillId="20" borderId="57" xfId="0" applyNumberFormat="1" applyFont="1" applyFill="1" applyBorder="1" applyAlignment="1">
      <alignment vertical="center" wrapText="1"/>
    </xf>
    <xf numFmtId="4" fontId="0" fillId="20" borderId="58" xfId="42" applyNumberFormat="1" applyFill="1" applyBorder="1" applyAlignment="1">
      <alignment vertical="center"/>
    </xf>
    <xf numFmtId="0" fontId="0" fillId="20" borderId="57" xfId="0" applyFont="1" applyFill="1" applyBorder="1" applyAlignment="1">
      <alignment vertical="center" wrapText="1"/>
    </xf>
    <xf numFmtId="4" fontId="0" fillId="20" borderId="58" xfId="42" applyNumberFormat="1" applyFont="1" applyFill="1" applyBorder="1" applyAlignment="1">
      <alignment vertical="center"/>
    </xf>
    <xf numFmtId="0" fontId="3" fillId="20" borderId="86" xfId="0" applyFont="1" applyFill="1" applyBorder="1" applyAlignment="1">
      <alignment horizontal="center" wrapText="1"/>
    </xf>
    <xf numFmtId="0" fontId="3" fillId="20" borderId="90" xfId="0" applyFont="1" applyFill="1" applyBorder="1" applyAlignment="1">
      <alignment horizontal="center"/>
    </xf>
    <xf numFmtId="0" fontId="3" fillId="20" borderId="68" xfId="0" applyFont="1" applyFill="1" applyBorder="1" applyAlignment="1">
      <alignment horizontal="center" wrapText="1"/>
    </xf>
    <xf numFmtId="0" fontId="3" fillId="20" borderId="51" xfId="0" applyFont="1" applyFill="1" applyBorder="1" applyAlignment="1">
      <alignment horizontal="center" wrapText="1"/>
    </xf>
    <xf numFmtId="4" fontId="8" fillId="0" borderId="59" xfId="0" applyNumberFormat="1" applyFont="1" applyBorder="1" applyAlignment="1">
      <alignment vertical="center"/>
    </xf>
    <xf numFmtId="4" fontId="28" fillId="24" borderId="29" xfId="0" applyNumberFormat="1" applyFont="1" applyFill="1" applyBorder="1" applyAlignment="1">
      <alignment vertical="center"/>
    </xf>
    <xf numFmtId="4" fontId="28" fillId="24" borderId="0" xfId="0" applyNumberFormat="1" applyFont="1" applyFill="1" applyBorder="1" applyAlignment="1">
      <alignment vertical="center"/>
    </xf>
    <xf numFmtId="4" fontId="28" fillId="24" borderId="18" xfId="0" applyNumberFormat="1" applyFont="1" applyFill="1" applyBorder="1" applyAlignment="1">
      <alignment vertical="center"/>
    </xf>
    <xf numFmtId="4" fontId="28" fillId="24" borderId="91" xfId="0" applyNumberFormat="1" applyFont="1" applyFill="1" applyBorder="1" applyAlignment="1">
      <alignment vertical="center"/>
    </xf>
    <xf numFmtId="4" fontId="28" fillId="24" borderId="92" xfId="0" applyNumberFormat="1" applyFont="1" applyFill="1" applyBorder="1" applyAlignment="1">
      <alignment vertical="center"/>
    </xf>
    <xf numFmtId="4" fontId="28" fillId="24" borderId="93" xfId="0" applyNumberFormat="1" applyFont="1" applyFill="1" applyBorder="1" applyAlignment="1">
      <alignment vertical="center"/>
    </xf>
    <xf numFmtId="4" fontId="8" fillId="20" borderId="59" xfId="0" applyNumberFormat="1" applyFont="1" applyFill="1" applyBorder="1" applyAlignment="1">
      <alignment horizontal="right" vertical="center"/>
    </xf>
    <xf numFmtId="4" fontId="8" fillId="0" borderId="82" xfId="0" applyNumberFormat="1" applyFont="1" applyBorder="1" applyAlignment="1">
      <alignment/>
    </xf>
    <xf numFmtId="4" fontId="8" fillId="0" borderId="83" xfId="0" applyNumberFormat="1" applyFont="1" applyBorder="1" applyAlignment="1">
      <alignment/>
    </xf>
    <xf numFmtId="4" fontId="8" fillId="0" borderId="84" xfId="0" applyNumberFormat="1" applyFont="1" applyBorder="1" applyAlignment="1">
      <alignment/>
    </xf>
    <xf numFmtId="4" fontId="2" fillId="0" borderId="94" xfId="0" applyNumberFormat="1" applyFont="1" applyFill="1" applyBorder="1" applyAlignment="1">
      <alignment horizontal="center" vertical="center" wrapText="1"/>
    </xf>
    <xf numFmtId="9" fontId="0" fillId="0" borderId="0" xfId="0" applyNumberFormat="1" applyAlignment="1">
      <alignment/>
    </xf>
    <xf numFmtId="2" fontId="0" fillId="0" borderId="0" xfId="0" applyNumberFormat="1" applyAlignment="1">
      <alignment/>
    </xf>
    <xf numFmtId="0" fontId="0" fillId="0" borderId="0" xfId="0" applyBorder="1" applyAlignment="1">
      <alignment horizontal="right"/>
    </xf>
    <xf numFmtId="9" fontId="0" fillId="0" borderId="0" xfId="0" applyNumberFormat="1" applyBorder="1" applyAlignment="1">
      <alignment horizontal="right"/>
    </xf>
    <xf numFmtId="0" fontId="2" fillId="0" borderId="29" xfId="0" applyFont="1" applyBorder="1" applyAlignment="1">
      <alignment/>
    </xf>
    <xf numFmtId="0" fontId="2" fillId="0" borderId="33" xfId="0" applyFont="1"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Border="1" applyAlignment="1">
      <alignment/>
    </xf>
    <xf numFmtId="0" fontId="2" fillId="0" borderId="11" xfId="0" applyFont="1" applyBorder="1" applyAlignment="1">
      <alignment/>
    </xf>
    <xf numFmtId="0" fontId="2" fillId="0" borderId="81" xfId="0" applyFont="1" applyBorder="1" applyAlignment="1">
      <alignment/>
    </xf>
    <xf numFmtId="0" fontId="2" fillId="0" borderId="59" xfId="0" applyFont="1" applyBorder="1" applyAlignment="1">
      <alignment/>
    </xf>
    <xf numFmtId="0" fontId="2" fillId="0" borderId="55" xfId="0" applyFont="1" applyBorder="1" applyAlignment="1">
      <alignment/>
    </xf>
    <xf numFmtId="0" fontId="0" fillId="0" borderId="81" xfId="0" applyBorder="1" applyAlignment="1">
      <alignment/>
    </xf>
    <xf numFmtId="0" fontId="0" fillId="0" borderId="57" xfId="0" applyBorder="1" applyAlignment="1">
      <alignment/>
    </xf>
    <xf numFmtId="2" fontId="2" fillId="0" borderId="57" xfId="0" applyNumberFormat="1" applyFont="1" applyBorder="1" applyAlignment="1">
      <alignment horizontal="right"/>
    </xf>
    <xf numFmtId="2" fontId="2" fillId="0" borderId="80" xfId="0" applyNumberFormat="1" applyFont="1" applyBorder="1" applyAlignment="1">
      <alignment/>
    </xf>
    <xf numFmtId="2" fontId="2" fillId="0" borderId="61" xfId="0" applyNumberFormat="1" applyFont="1" applyBorder="1" applyAlignment="1">
      <alignment/>
    </xf>
    <xf numFmtId="2" fontId="2" fillId="0" borderId="54" xfId="0" applyNumberFormat="1" applyFont="1" applyBorder="1" applyAlignment="1">
      <alignment/>
    </xf>
    <xf numFmtId="2" fontId="2" fillId="0" borderId="52" xfId="0" applyNumberFormat="1" applyFont="1" applyBorder="1" applyAlignment="1">
      <alignment/>
    </xf>
    <xf numFmtId="0" fontId="2" fillId="0" borderId="50" xfId="0" applyFont="1" applyBorder="1" applyAlignment="1">
      <alignment horizontal="center" vertical="center"/>
    </xf>
    <xf numFmtId="0" fontId="2" fillId="0" borderId="95" xfId="0" applyFont="1" applyBorder="1" applyAlignment="1">
      <alignment horizontal="center" vertical="center" wrapText="1"/>
    </xf>
    <xf numFmtId="0" fontId="28" fillId="24" borderId="0" xfId="0" applyFont="1" applyFill="1" applyBorder="1" applyAlignment="1">
      <alignment/>
    </xf>
    <xf numFmtId="0" fontId="28" fillId="24" borderId="0" xfId="0" applyFont="1" applyFill="1" applyAlignment="1">
      <alignment/>
    </xf>
    <xf numFmtId="0" fontId="28" fillId="24" borderId="81" xfId="0" applyFont="1" applyFill="1" applyBorder="1" applyAlignment="1">
      <alignment/>
    </xf>
    <xf numFmtId="0" fontId="28" fillId="24" borderId="59" xfId="0" applyFont="1" applyFill="1" applyBorder="1" applyAlignment="1">
      <alignment/>
    </xf>
    <xf numFmtId="2" fontId="28" fillId="24" borderId="81" xfId="0" applyNumberFormat="1" applyFont="1" applyFill="1" applyBorder="1" applyAlignment="1">
      <alignment/>
    </xf>
    <xf numFmtId="2" fontId="28" fillId="24" borderId="59" xfId="0" applyNumberFormat="1" applyFont="1" applyFill="1" applyBorder="1" applyAlignment="1">
      <alignment horizontal="right"/>
    </xf>
    <xf numFmtId="2" fontId="28" fillId="24" borderId="57" xfId="0" applyNumberFormat="1" applyFont="1" applyFill="1" applyBorder="1" applyAlignment="1">
      <alignment/>
    </xf>
    <xf numFmtId="0" fontId="28" fillId="24" borderId="29" xfId="0" applyFont="1" applyFill="1" applyBorder="1" applyAlignment="1">
      <alignment/>
    </xf>
    <xf numFmtId="0" fontId="28" fillId="24" borderId="18" xfId="0" applyFont="1" applyFill="1" applyBorder="1" applyAlignment="1">
      <alignment/>
    </xf>
    <xf numFmtId="2" fontId="28" fillId="24" borderId="81" xfId="0" applyNumberFormat="1" applyFont="1" applyFill="1" applyBorder="1" applyAlignment="1">
      <alignment horizontal="right"/>
    </xf>
    <xf numFmtId="2" fontId="28" fillId="24" borderId="58" xfId="0" applyNumberFormat="1" applyFont="1" applyFill="1" applyBorder="1" applyAlignment="1">
      <alignment horizontal="right"/>
    </xf>
    <xf numFmtId="2" fontId="28" fillId="24" borderId="57" xfId="0" applyNumberFormat="1" applyFont="1" applyFill="1" applyBorder="1" applyAlignment="1">
      <alignment horizontal="right"/>
    </xf>
    <xf numFmtId="0" fontId="5" fillId="24" borderId="0" xfId="0" applyFont="1" applyFill="1" applyAlignment="1">
      <alignment/>
    </xf>
    <xf numFmtId="0" fontId="28" fillId="24" borderId="0" xfId="0" applyFont="1" applyFill="1" applyBorder="1" applyAlignment="1">
      <alignment/>
    </xf>
    <xf numFmtId="0" fontId="28" fillId="24" borderId="18" xfId="0" applyFont="1" applyFill="1" applyBorder="1" applyAlignment="1">
      <alignment/>
    </xf>
    <xf numFmtId="4" fontId="28" fillId="24" borderId="55" xfId="0" applyNumberFormat="1" applyFont="1" applyFill="1" applyBorder="1" applyAlignment="1">
      <alignment/>
    </xf>
    <xf numFmtId="2" fontId="28" fillId="24" borderId="57" xfId="0" applyNumberFormat="1" applyFont="1" applyFill="1" applyBorder="1" applyAlignment="1">
      <alignment horizontal="right"/>
    </xf>
    <xf numFmtId="2" fontId="28" fillId="24" borderId="58" xfId="0" applyNumberFormat="1" applyFont="1" applyFill="1" applyBorder="1" applyAlignment="1">
      <alignment horizontal="right"/>
    </xf>
    <xf numFmtId="2" fontId="28" fillId="24" borderId="59" xfId="0" applyNumberFormat="1" applyFont="1" applyFill="1" applyBorder="1" applyAlignment="1">
      <alignment horizontal="right"/>
    </xf>
    <xf numFmtId="2" fontId="28" fillId="24" borderId="81" xfId="0" applyNumberFormat="1" applyFont="1" applyFill="1" applyBorder="1" applyAlignment="1">
      <alignment horizontal="right"/>
    </xf>
    <xf numFmtId="0" fontId="2" fillId="0" borderId="96" xfId="0" applyFont="1" applyBorder="1" applyAlignment="1">
      <alignment/>
    </xf>
    <xf numFmtId="0" fontId="2" fillId="0" borderId="97" xfId="0" applyFont="1" applyBorder="1" applyAlignment="1">
      <alignment/>
    </xf>
    <xf numFmtId="0" fontId="28" fillId="24" borderId="58" xfId="0" applyFont="1" applyFill="1" applyBorder="1" applyAlignment="1">
      <alignment/>
    </xf>
    <xf numFmtId="164" fontId="0" fillId="0" borderId="0" xfId="42" applyNumberFormat="1" applyAlignment="1">
      <alignment/>
    </xf>
    <xf numFmtId="0" fontId="2" fillId="0" borderId="49" xfId="0" applyFont="1" applyBorder="1" applyAlignment="1">
      <alignment horizontal="center"/>
    </xf>
    <xf numFmtId="0" fontId="2" fillId="0" borderId="98" xfId="0" applyFont="1" applyBorder="1" applyAlignment="1">
      <alignment/>
    </xf>
    <xf numFmtId="43" fontId="2" fillId="0" borderId="99" xfId="0" applyNumberFormat="1" applyFont="1" applyBorder="1" applyAlignment="1">
      <alignment/>
    </xf>
    <xf numFmtId="164" fontId="2" fillId="0" borderId="100" xfId="0" applyNumberFormat="1" applyFont="1" applyBorder="1" applyAlignment="1">
      <alignment/>
    </xf>
    <xf numFmtId="0" fontId="5" fillId="24" borderId="18" xfId="0" applyFont="1" applyFill="1" applyBorder="1" applyAlignment="1">
      <alignment/>
    </xf>
    <xf numFmtId="164" fontId="5" fillId="24" borderId="81" xfId="42" applyNumberFormat="1" applyFont="1" applyFill="1" applyBorder="1" applyAlignment="1">
      <alignment/>
    </xf>
    <xf numFmtId="164" fontId="28" fillId="24" borderId="81" xfId="42" applyNumberFormat="1" applyFont="1" applyFill="1" applyBorder="1" applyAlignment="1">
      <alignment/>
    </xf>
    <xf numFmtId="0" fontId="5" fillId="24" borderId="29" xfId="0" applyFont="1" applyFill="1" applyBorder="1" applyAlignment="1">
      <alignment horizontal="left"/>
    </xf>
    <xf numFmtId="9" fontId="2" fillId="0" borderId="101" xfId="0" applyNumberFormat="1" applyFont="1" applyBorder="1" applyAlignment="1">
      <alignment horizontal="center" vertical="center"/>
    </xf>
    <xf numFmtId="0" fontId="0" fillId="0" borderId="102" xfId="0" applyBorder="1" applyAlignment="1">
      <alignment/>
    </xf>
    <xf numFmtId="2" fontId="0" fillId="0" borderId="103" xfId="0" applyNumberFormat="1" applyBorder="1" applyAlignment="1">
      <alignment/>
    </xf>
    <xf numFmtId="2" fontId="0" fillId="0" borderId="103" xfId="0" applyNumberFormat="1" applyFont="1" applyBorder="1" applyAlignment="1">
      <alignment/>
    </xf>
    <xf numFmtId="0" fontId="2" fillId="0" borderId="103" xfId="0" applyFont="1" applyBorder="1" applyAlignment="1">
      <alignment/>
    </xf>
    <xf numFmtId="0" fontId="0" fillId="0" borderId="104" xfId="0" applyBorder="1" applyAlignment="1">
      <alignment/>
    </xf>
    <xf numFmtId="2" fontId="2" fillId="0" borderId="104" xfId="0" applyNumberFormat="1" applyFont="1" applyBorder="1" applyAlignment="1">
      <alignment/>
    </xf>
    <xf numFmtId="0" fontId="0" fillId="0" borderId="105" xfId="0" applyBorder="1" applyAlignment="1">
      <alignment/>
    </xf>
    <xf numFmtId="2" fontId="0" fillId="0" borderId="81" xfId="0" applyNumberFormat="1" applyBorder="1" applyAlignment="1">
      <alignment/>
    </xf>
    <xf numFmtId="2" fontId="0" fillId="0" borderId="81" xfId="0" applyNumberFormat="1" applyFont="1" applyBorder="1" applyAlignment="1">
      <alignment/>
    </xf>
    <xf numFmtId="0" fontId="0" fillId="0" borderId="80" xfId="0" applyBorder="1" applyAlignment="1">
      <alignment/>
    </xf>
    <xf numFmtId="0" fontId="0" fillId="0" borderId="106" xfId="0" applyBorder="1" applyAlignment="1">
      <alignment/>
    </xf>
    <xf numFmtId="0" fontId="2" fillId="0" borderId="51" xfId="0" applyFont="1" applyBorder="1" applyAlignment="1">
      <alignment horizontal="center"/>
    </xf>
    <xf numFmtId="4" fontId="28" fillId="24" borderId="55" xfId="0" applyNumberFormat="1" applyFont="1" applyFill="1" applyBorder="1" applyAlignment="1">
      <alignment/>
    </xf>
    <xf numFmtId="4" fontId="28" fillId="24" borderId="57" xfId="0" applyNumberFormat="1" applyFont="1" applyFill="1" applyBorder="1" applyAlignment="1">
      <alignment horizontal="right"/>
    </xf>
    <xf numFmtId="4" fontId="28" fillId="24" borderId="59" xfId="0" applyNumberFormat="1" applyFont="1" applyFill="1" applyBorder="1" applyAlignment="1">
      <alignment horizontal="right"/>
    </xf>
    <xf numFmtId="2" fontId="2" fillId="0" borderId="80" xfId="0" applyNumberFormat="1" applyFont="1" applyBorder="1" applyAlignment="1">
      <alignment horizontal="right"/>
    </xf>
    <xf numFmtId="2" fontId="2" fillId="0" borderId="49" xfId="0" applyNumberFormat="1" applyFont="1" applyBorder="1" applyAlignment="1">
      <alignment horizontal="right"/>
    </xf>
    <xf numFmtId="2" fontId="2" fillId="0" borderId="61" xfId="0" applyNumberFormat="1" applyFont="1" applyBorder="1" applyAlignment="1">
      <alignment horizontal="right"/>
    </xf>
    <xf numFmtId="2" fontId="2" fillId="0" borderId="52" xfId="0" applyNumberFormat="1" applyFont="1" applyBorder="1" applyAlignment="1">
      <alignment horizontal="right"/>
    </xf>
    <xf numFmtId="2" fontId="2" fillId="0" borderId="81" xfId="0" applyNumberFormat="1" applyFont="1" applyBorder="1" applyAlignment="1">
      <alignment horizontal="right"/>
    </xf>
    <xf numFmtId="0" fontId="28" fillId="24" borderId="81" xfId="0" applyFont="1" applyFill="1" applyBorder="1" applyAlignment="1">
      <alignment horizontal="right"/>
    </xf>
    <xf numFmtId="0" fontId="28" fillId="24" borderId="59" xfId="0" applyFont="1" applyFill="1" applyBorder="1" applyAlignment="1">
      <alignment horizontal="right"/>
    </xf>
    <xf numFmtId="0" fontId="28" fillId="24" borderId="55" xfId="0" applyFont="1" applyFill="1" applyBorder="1" applyAlignment="1">
      <alignment horizontal="right"/>
    </xf>
    <xf numFmtId="2" fontId="28" fillId="24" borderId="55" xfId="0" applyNumberFormat="1" applyFont="1" applyFill="1" applyBorder="1" applyAlignment="1">
      <alignment horizontal="right"/>
    </xf>
    <xf numFmtId="2" fontId="2" fillId="0" borderId="54" xfId="0" applyNumberFormat="1" applyFont="1" applyBorder="1" applyAlignment="1">
      <alignment horizontal="right"/>
    </xf>
    <xf numFmtId="0" fontId="2" fillId="0" borderId="81" xfId="0" applyFont="1" applyBorder="1" applyAlignment="1">
      <alignment horizontal="right"/>
    </xf>
    <xf numFmtId="0" fontId="2" fillId="0" borderId="59" xfId="0" applyFont="1" applyBorder="1" applyAlignment="1">
      <alignment horizontal="right"/>
    </xf>
    <xf numFmtId="0" fontId="2" fillId="0" borderId="55" xfId="0" applyFont="1" applyBorder="1" applyAlignment="1">
      <alignment horizontal="right"/>
    </xf>
    <xf numFmtId="0" fontId="28" fillId="24" borderId="81" xfId="0" applyFont="1" applyFill="1" applyBorder="1" applyAlignment="1">
      <alignment horizontal="right"/>
    </xf>
    <xf numFmtId="0" fontId="28" fillId="24" borderId="59" xfId="0" applyFont="1" applyFill="1" applyBorder="1" applyAlignment="1">
      <alignment horizontal="right"/>
    </xf>
    <xf numFmtId="4" fontId="28" fillId="24" borderId="55" xfId="0" applyNumberFormat="1" applyFont="1" applyFill="1" applyBorder="1" applyAlignment="1">
      <alignment horizontal="right"/>
    </xf>
    <xf numFmtId="2" fontId="28" fillId="24" borderId="55" xfId="0" applyNumberFormat="1" applyFont="1" applyFill="1" applyBorder="1" applyAlignment="1">
      <alignment horizontal="right"/>
    </xf>
    <xf numFmtId="0" fontId="28" fillId="24" borderId="58" xfId="0" applyFont="1" applyFill="1" applyBorder="1" applyAlignment="1">
      <alignment horizontal="right"/>
    </xf>
    <xf numFmtId="0" fontId="2" fillId="0" borderId="58" xfId="0" applyFont="1" applyBorder="1" applyAlignment="1">
      <alignment horizontal="right"/>
    </xf>
    <xf numFmtId="0" fontId="28" fillId="24" borderId="58" xfId="0" applyFont="1" applyFill="1" applyBorder="1" applyAlignment="1">
      <alignment horizontal="right"/>
    </xf>
    <xf numFmtId="43" fontId="2" fillId="0" borderId="37" xfId="0" applyNumberFormat="1" applyFont="1" applyBorder="1" applyAlignment="1">
      <alignment horizontal="right"/>
    </xf>
    <xf numFmtId="43" fontId="2" fillId="0" borderId="35" xfId="0" applyNumberFormat="1" applyFont="1" applyBorder="1" applyAlignment="1">
      <alignment horizontal="right"/>
    </xf>
    <xf numFmtId="3" fontId="5" fillId="24" borderId="58" xfId="0" applyNumberFormat="1" applyFont="1" applyFill="1" applyBorder="1" applyAlignment="1">
      <alignment horizontal="right"/>
    </xf>
    <xf numFmtId="3" fontId="5" fillId="24" borderId="59" xfId="0" applyNumberFormat="1" applyFont="1" applyFill="1" applyBorder="1" applyAlignment="1">
      <alignment horizontal="right"/>
    </xf>
    <xf numFmtId="4" fontId="8" fillId="0" borderId="107" xfId="0" applyNumberFormat="1" applyFont="1" applyBorder="1" applyAlignment="1">
      <alignment vertical="center"/>
    </xf>
    <xf numFmtId="0" fontId="2" fillId="20" borderId="25" xfId="0" applyFont="1" applyFill="1" applyBorder="1" applyAlignment="1">
      <alignment/>
    </xf>
    <xf numFmtId="4" fontId="8" fillId="0" borderId="55" xfId="0" applyNumberFormat="1" applyFont="1" applyFill="1" applyBorder="1" applyAlignment="1">
      <alignment/>
    </xf>
    <xf numFmtId="4" fontId="8" fillId="0" borderId="57" xfId="0" applyNumberFormat="1" applyFont="1" applyBorder="1" applyAlignment="1">
      <alignment vertical="center"/>
    </xf>
    <xf numFmtId="3" fontId="8" fillId="20" borderId="81" xfId="0" applyNumberFormat="1" applyFont="1" applyFill="1" applyBorder="1" applyAlignment="1">
      <alignment horizontal="center" vertical="center"/>
    </xf>
    <xf numFmtId="3" fontId="8" fillId="20" borderId="59" xfId="0" applyNumberFormat="1" applyFont="1" applyFill="1" applyBorder="1" applyAlignment="1">
      <alignment horizontal="center" vertical="center"/>
    </xf>
    <xf numFmtId="4" fontId="8" fillId="0" borderId="58" xfId="0" applyNumberFormat="1" applyFont="1" applyBorder="1" applyAlignment="1">
      <alignment vertical="center"/>
    </xf>
    <xf numFmtId="4" fontId="0" fillId="20" borderId="18" xfId="0" applyNumberFormat="1" applyFont="1" applyFill="1" applyBorder="1" applyAlignment="1">
      <alignment/>
    </xf>
    <xf numFmtId="4" fontId="8" fillId="0" borderId="52" xfId="0" applyNumberFormat="1" applyFont="1" applyBorder="1" applyAlignment="1">
      <alignment vertical="center"/>
    </xf>
    <xf numFmtId="0" fontId="2" fillId="20" borderId="28" xfId="0" applyFont="1" applyFill="1" applyBorder="1" applyAlignment="1">
      <alignment/>
    </xf>
    <xf numFmtId="4" fontId="0" fillId="20" borderId="81" xfId="0" applyNumberFormat="1" applyFont="1" applyFill="1" applyBorder="1" applyAlignment="1">
      <alignment/>
    </xf>
    <xf numFmtId="0" fontId="8" fillId="0" borderId="12" xfId="0" applyFont="1" applyFill="1" applyBorder="1" applyAlignment="1">
      <alignment/>
    </xf>
    <xf numFmtId="1" fontId="8" fillId="0" borderId="55" xfId="0" applyNumberFormat="1" applyFont="1" applyFill="1" applyBorder="1" applyAlignment="1">
      <alignment/>
    </xf>
    <xf numFmtId="4" fontId="8" fillId="0" borderId="58" xfId="0" applyNumberFormat="1" applyFont="1" applyFill="1" applyBorder="1" applyAlignment="1">
      <alignment/>
    </xf>
    <xf numFmtId="4" fontId="8" fillId="0" borderId="49" xfId="0" applyNumberFormat="1" applyFont="1" applyFill="1" applyBorder="1" applyAlignment="1">
      <alignment/>
    </xf>
    <xf numFmtId="0" fontId="8" fillId="0" borderId="108" xfId="0" applyFont="1" applyBorder="1" applyAlignment="1">
      <alignment/>
    </xf>
    <xf numFmtId="0" fontId="8" fillId="0" borderId="109" xfId="0" applyFont="1" applyBorder="1" applyAlignment="1">
      <alignment/>
    </xf>
    <xf numFmtId="0" fontId="8" fillId="0" borderId="110" xfId="0" applyFont="1" applyBorder="1" applyAlignment="1">
      <alignment/>
    </xf>
    <xf numFmtId="0" fontId="8" fillId="0" borderId="50" xfId="0" applyFont="1" applyBorder="1" applyAlignment="1">
      <alignment/>
    </xf>
    <xf numFmtId="0" fontId="8" fillId="0" borderId="51" xfId="0" applyFont="1" applyBorder="1" applyAlignment="1">
      <alignment/>
    </xf>
    <xf numFmtId="0" fontId="0" fillId="0" borderId="0" xfId="0" applyFill="1" applyAlignment="1">
      <alignment/>
    </xf>
    <xf numFmtId="0" fontId="8" fillId="0" borderId="55" xfId="0" applyNumberFormat="1" applyFont="1" applyFill="1" applyBorder="1" applyAlignment="1" quotePrefix="1">
      <alignment/>
    </xf>
    <xf numFmtId="0" fontId="8" fillId="0" borderId="55" xfId="0" applyFont="1" applyFill="1" applyBorder="1" applyAlignment="1">
      <alignment/>
    </xf>
    <xf numFmtId="0" fontId="8" fillId="0" borderId="55" xfId="0" applyNumberFormat="1" applyFont="1" applyFill="1" applyBorder="1" applyAlignment="1" quotePrefix="1">
      <alignment/>
    </xf>
    <xf numFmtId="4" fontId="8" fillId="0" borderId="19" xfId="0" applyNumberFormat="1" applyFont="1" applyFill="1" applyBorder="1" applyAlignment="1">
      <alignment/>
    </xf>
    <xf numFmtId="4" fontId="0" fillId="0" borderId="0" xfId="0" applyNumberFormat="1" applyAlignment="1">
      <alignment/>
    </xf>
    <xf numFmtId="0" fontId="8" fillId="0" borderId="55" xfId="0" applyNumberFormat="1" applyFont="1" applyFill="1" applyBorder="1" applyAlignment="1" quotePrefix="1">
      <alignment vertical="center"/>
    </xf>
    <xf numFmtId="4" fontId="5" fillId="24" borderId="57" xfId="0" applyNumberFormat="1" applyFont="1" applyFill="1" applyBorder="1" applyAlignment="1">
      <alignment vertical="center"/>
    </xf>
    <xf numFmtId="4" fontId="5" fillId="24" borderId="58" xfId="0" applyNumberFormat="1" applyFont="1" applyFill="1" applyBorder="1" applyAlignment="1">
      <alignment vertical="center"/>
    </xf>
    <xf numFmtId="4" fontId="5" fillId="24" borderId="59" xfId="0" applyNumberFormat="1" applyFont="1" applyFill="1" applyBorder="1" applyAlignment="1">
      <alignment vertical="center"/>
    </xf>
    <xf numFmtId="2" fontId="0" fillId="20" borderId="53" xfId="0" applyNumberFormat="1" applyFont="1" applyFill="1" applyBorder="1" applyAlignment="1">
      <alignment/>
    </xf>
    <xf numFmtId="2" fontId="0" fillId="20" borderId="111" xfId="0" applyNumberFormat="1" applyFont="1" applyFill="1" applyBorder="1" applyAlignment="1">
      <alignment/>
    </xf>
    <xf numFmtId="0" fontId="0" fillId="20" borderId="53" xfId="0" applyFont="1" applyFill="1" applyBorder="1" applyAlignment="1">
      <alignment/>
    </xf>
    <xf numFmtId="0" fontId="0" fillId="25" borderId="18" xfId="0" applyFont="1" applyFill="1" applyBorder="1" applyAlignment="1">
      <alignment wrapText="1"/>
    </xf>
    <xf numFmtId="0" fontId="6" fillId="25" borderId="36" xfId="0" applyFont="1" applyFill="1" applyBorder="1" applyAlignment="1">
      <alignment wrapText="1"/>
    </xf>
    <xf numFmtId="0" fontId="6" fillId="25" borderId="36" xfId="0" applyFont="1" applyFill="1" applyBorder="1" applyAlignment="1">
      <alignment vertical="top" wrapText="1"/>
    </xf>
    <xf numFmtId="0" fontId="7" fillId="25" borderId="36" xfId="0" applyFont="1" applyFill="1" applyBorder="1" applyAlignment="1">
      <alignment vertical="top" wrapText="1"/>
    </xf>
    <xf numFmtId="0" fontId="8" fillId="0" borderId="0" xfId="0" applyFont="1" applyFill="1" applyBorder="1" applyAlignment="1">
      <alignment/>
    </xf>
    <xf numFmtId="0" fontId="2" fillId="20" borderId="56" xfId="0" applyNumberFormat="1" applyFont="1" applyFill="1" applyBorder="1" applyAlignment="1">
      <alignment vertical="center"/>
    </xf>
    <xf numFmtId="3" fontId="33" fillId="24" borderId="58" xfId="0" applyNumberFormat="1" applyFont="1" applyFill="1" applyBorder="1" applyAlignment="1">
      <alignment horizontal="right"/>
    </xf>
    <xf numFmtId="3" fontId="0" fillId="20" borderId="58" xfId="0" applyNumberFormat="1" applyFont="1" applyFill="1" applyBorder="1" applyAlignment="1">
      <alignment horizontal="right"/>
    </xf>
    <xf numFmtId="3" fontId="0" fillId="20" borderId="58" xfId="42" applyNumberFormat="1" applyFont="1" applyFill="1" applyBorder="1" applyAlignment="1">
      <alignment horizontal="right"/>
    </xf>
    <xf numFmtId="3" fontId="0" fillId="20" borderId="59" xfId="42" applyNumberFormat="1" applyFont="1" applyFill="1" applyBorder="1" applyAlignment="1">
      <alignment horizontal="right"/>
    </xf>
    <xf numFmtId="0" fontId="0" fillId="20" borderId="18" xfId="0" applyFont="1" applyFill="1" applyBorder="1" applyAlignment="1">
      <alignment/>
    </xf>
    <xf numFmtId="164" fontId="0" fillId="20" borderId="81" xfId="42" applyNumberFormat="1" applyFont="1" applyFill="1" applyBorder="1" applyAlignment="1">
      <alignment/>
    </xf>
    <xf numFmtId="3" fontId="34" fillId="24" borderId="58" xfId="0" applyNumberFormat="1" applyFont="1" applyFill="1" applyBorder="1" applyAlignment="1">
      <alignment horizontal="right"/>
    </xf>
    <xf numFmtId="3" fontId="33" fillId="24" borderId="59" xfId="0" applyNumberFormat="1" applyFont="1" applyFill="1" applyBorder="1" applyAlignment="1">
      <alignment horizontal="right"/>
    </xf>
    <xf numFmtId="0" fontId="26" fillId="25" borderId="65" xfId="0" applyFont="1" applyFill="1" applyBorder="1" applyAlignment="1">
      <alignment/>
    </xf>
    <xf numFmtId="0" fontId="26" fillId="25" borderId="10" xfId="0" applyFont="1" applyFill="1" applyBorder="1" applyAlignment="1">
      <alignment/>
    </xf>
    <xf numFmtId="0" fontId="6" fillId="25" borderId="106" xfId="0" applyFont="1" applyFill="1" applyBorder="1" applyAlignment="1">
      <alignment/>
    </xf>
    <xf numFmtId="0" fontId="2" fillId="25" borderId="29" xfId="0" applyFont="1" applyFill="1" applyBorder="1" applyAlignment="1">
      <alignment/>
    </xf>
    <xf numFmtId="0" fontId="2" fillId="25" borderId="0" xfId="0" applyFont="1" applyFill="1" applyBorder="1" applyAlignment="1">
      <alignment/>
    </xf>
    <xf numFmtId="0" fontId="6" fillId="25" borderId="18" xfId="0" applyFont="1" applyFill="1" applyBorder="1" applyAlignment="1">
      <alignment/>
    </xf>
    <xf numFmtId="0" fontId="6" fillId="25" borderId="0" xfId="0" applyFont="1" applyFill="1" applyBorder="1" applyAlignment="1">
      <alignment wrapText="1"/>
    </xf>
    <xf numFmtId="0" fontId="26" fillId="25" borderId="29" xfId="0" applyFont="1" applyFill="1" applyBorder="1" applyAlignment="1">
      <alignment/>
    </xf>
    <xf numFmtId="0" fontId="6" fillId="25" borderId="29" xfId="0" applyFont="1" applyFill="1" applyBorder="1" applyAlignment="1">
      <alignment wrapText="1"/>
    </xf>
    <xf numFmtId="0" fontId="6" fillId="25" borderId="18" xfId="0" applyFont="1" applyFill="1" applyBorder="1" applyAlignment="1">
      <alignment wrapText="1"/>
    </xf>
    <xf numFmtId="0" fontId="26" fillId="25" borderId="29" xfId="0" applyFont="1" applyFill="1" applyBorder="1" applyAlignment="1">
      <alignment/>
    </xf>
    <xf numFmtId="0" fontId="26" fillId="25" borderId="0" xfId="0" applyFont="1" applyFill="1" applyBorder="1" applyAlignment="1">
      <alignment/>
    </xf>
    <xf numFmtId="0" fontId="26" fillId="25" borderId="18" xfId="0" applyFont="1" applyFill="1" applyBorder="1" applyAlignment="1">
      <alignment/>
    </xf>
    <xf numFmtId="0" fontId="6" fillId="25" borderId="112" xfId="0" applyFont="1" applyFill="1" applyBorder="1" applyAlignment="1">
      <alignment wrapText="1"/>
    </xf>
    <xf numFmtId="0" fontId="6" fillId="25" borderId="110" xfId="0" applyFont="1" applyFill="1" applyBorder="1" applyAlignment="1">
      <alignment/>
    </xf>
    <xf numFmtId="0" fontId="6" fillId="25" borderId="112" xfId="0" applyFont="1" applyFill="1" applyBorder="1" applyAlignment="1">
      <alignment vertical="top" wrapText="1"/>
    </xf>
    <xf numFmtId="0" fontId="6" fillId="25" borderId="110" xfId="0" applyFont="1" applyFill="1" applyBorder="1" applyAlignment="1">
      <alignment vertical="top"/>
    </xf>
    <xf numFmtId="0" fontId="7" fillId="25" borderId="110" xfId="0" applyFont="1" applyFill="1" applyBorder="1" applyAlignment="1">
      <alignment vertical="top"/>
    </xf>
    <xf numFmtId="0" fontId="35"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36" fillId="0" borderId="0" xfId="0" applyFont="1" applyFill="1" applyAlignment="1">
      <alignment/>
    </xf>
    <xf numFmtId="0" fontId="5" fillId="24" borderId="18" xfId="0" applyFont="1" applyFill="1" applyBorder="1" applyAlignment="1">
      <alignment horizontal="left" vertical="center" wrapText="1"/>
    </xf>
    <xf numFmtId="0" fontId="5" fillId="24" borderId="18" xfId="0" applyFont="1" applyFill="1" applyBorder="1" applyAlignment="1">
      <alignment horizontal="center" vertical="center" wrapText="1" shrinkToFit="1"/>
    </xf>
    <xf numFmtId="0" fontId="37" fillId="24" borderId="55" xfId="0" applyFont="1" applyFill="1" applyBorder="1" applyAlignment="1">
      <alignment horizontal="center" vertical="center"/>
    </xf>
    <xf numFmtId="1" fontId="5" fillId="24" borderId="18" xfId="0" applyNumberFormat="1" applyFont="1" applyFill="1" applyBorder="1" applyAlignment="1">
      <alignment horizontal="center" vertical="center" wrapText="1" shrinkToFit="1"/>
    </xf>
    <xf numFmtId="4" fontId="37" fillId="24" borderId="55" xfId="0" applyNumberFormat="1" applyFont="1" applyFill="1" applyBorder="1" applyAlignment="1">
      <alignment horizontal="center" vertical="center"/>
    </xf>
    <xf numFmtId="0" fontId="5" fillId="24" borderId="91" xfId="0" applyFont="1" applyFill="1" applyBorder="1" applyAlignment="1">
      <alignment vertical="center" wrapText="1"/>
    </xf>
    <xf numFmtId="0" fontId="5" fillId="24" borderId="93" xfId="0" applyFont="1" applyFill="1" applyBorder="1" applyAlignment="1">
      <alignment vertical="center" wrapText="1"/>
    </xf>
    <xf numFmtId="0" fontId="28" fillId="24" borderId="10" xfId="0" applyFont="1" applyFill="1" applyBorder="1" applyAlignment="1">
      <alignment vertical="center"/>
    </xf>
    <xf numFmtId="4" fontId="28" fillId="24" borderId="113" xfId="0" applyNumberFormat="1" applyFont="1" applyFill="1" applyBorder="1" applyAlignment="1">
      <alignment vertical="center"/>
    </xf>
    <xf numFmtId="4" fontId="28" fillId="24" borderId="97" xfId="0" applyNumberFormat="1" applyFont="1" applyFill="1" applyBorder="1" applyAlignment="1">
      <alignment vertical="center"/>
    </xf>
    <xf numFmtId="4" fontId="28" fillId="24" borderId="91" xfId="0" applyNumberFormat="1" applyFont="1" applyFill="1" applyBorder="1" applyAlignment="1">
      <alignment/>
    </xf>
    <xf numFmtId="0" fontId="5" fillId="24" borderId="29" xfId="0" applyFont="1" applyFill="1" applyBorder="1" applyAlignment="1">
      <alignment vertical="center" wrapText="1"/>
    </xf>
    <xf numFmtId="0" fontId="5" fillId="24" borderId="18" xfId="0" applyFont="1" applyFill="1" applyBorder="1" applyAlignment="1">
      <alignment vertical="center" wrapText="1"/>
    </xf>
    <xf numFmtId="4" fontId="28" fillId="24" borderId="29" xfId="0" applyNumberFormat="1" applyFont="1" applyFill="1" applyBorder="1" applyAlignment="1">
      <alignment/>
    </xf>
    <xf numFmtId="4" fontId="28" fillId="24" borderId="67" xfId="0" applyNumberFormat="1" applyFont="1" applyFill="1" applyBorder="1" applyAlignment="1">
      <alignment vertical="center"/>
    </xf>
    <xf numFmtId="0" fontId="5" fillId="24" borderId="106" xfId="0" applyFont="1" applyFill="1" applyBorder="1" applyAlignment="1">
      <alignment vertical="center" wrapText="1"/>
    </xf>
    <xf numFmtId="4" fontId="28" fillId="24" borderId="65" xfId="0" applyNumberFormat="1" applyFont="1" applyFill="1" applyBorder="1" applyAlignment="1">
      <alignment/>
    </xf>
    <xf numFmtId="0" fontId="5" fillId="24" borderId="114" xfId="0" applyFont="1" applyFill="1" applyBorder="1" applyAlignment="1">
      <alignment/>
    </xf>
    <xf numFmtId="0" fontId="5" fillId="24" borderId="115" xfId="0" applyFont="1" applyFill="1" applyBorder="1" applyAlignment="1">
      <alignment/>
    </xf>
    <xf numFmtId="0" fontId="5" fillId="24" borderId="94" xfId="0" applyFont="1" applyFill="1" applyBorder="1" applyAlignment="1">
      <alignment/>
    </xf>
    <xf numFmtId="4" fontId="5" fillId="24" borderId="116" xfId="0" applyNumberFormat="1" applyFont="1" applyFill="1" applyBorder="1" applyAlignment="1">
      <alignment/>
    </xf>
    <xf numFmtId="4" fontId="5" fillId="24" borderId="64" xfId="0" applyNumberFormat="1" applyFont="1" applyFill="1" applyBorder="1" applyAlignment="1">
      <alignment/>
    </xf>
    <xf numFmtId="4" fontId="5" fillId="24" borderId="114" xfId="0" applyNumberFormat="1" applyFont="1" applyFill="1" applyBorder="1" applyAlignment="1">
      <alignment/>
    </xf>
    <xf numFmtId="4" fontId="5" fillId="24" borderId="94" xfId="0" applyNumberFormat="1" applyFont="1" applyFill="1" applyBorder="1" applyAlignment="1">
      <alignment/>
    </xf>
    <xf numFmtId="0" fontId="38" fillId="24" borderId="0" xfId="0" applyFont="1" applyFill="1" applyBorder="1" applyAlignment="1">
      <alignment/>
    </xf>
    <xf numFmtId="0" fontId="38" fillId="24" borderId="18" xfId="0" applyFont="1" applyFill="1" applyBorder="1" applyAlignment="1">
      <alignment/>
    </xf>
    <xf numFmtId="1" fontId="28" fillId="24" borderId="78" xfId="0" applyNumberFormat="1" applyFont="1" applyFill="1" applyBorder="1" applyAlignment="1">
      <alignment horizontal="center"/>
    </xf>
    <xf numFmtId="168" fontId="28" fillId="24" borderId="67" xfId="0" applyNumberFormat="1" applyFont="1" applyFill="1" applyBorder="1" applyAlignment="1">
      <alignment horizontal="right"/>
    </xf>
    <xf numFmtId="1" fontId="28" fillId="24" borderId="81" xfId="0" applyNumberFormat="1" applyFont="1" applyFill="1" applyBorder="1" applyAlignment="1">
      <alignment horizontal="center"/>
    </xf>
    <xf numFmtId="1" fontId="28" fillId="24" borderId="59" xfId="0" applyNumberFormat="1" applyFont="1" applyFill="1" applyBorder="1" applyAlignment="1">
      <alignment horizontal="center"/>
    </xf>
    <xf numFmtId="4" fontId="28" fillId="24" borderId="113" xfId="0" applyNumberFormat="1" applyFont="1" applyFill="1" applyBorder="1" applyAlignment="1">
      <alignment horizontal="center"/>
    </xf>
    <xf numFmtId="4" fontId="28" fillId="24" borderId="97" xfId="0" applyNumberFormat="1" applyFont="1" applyFill="1" applyBorder="1" applyAlignment="1">
      <alignment horizontal="right"/>
    </xf>
    <xf numFmtId="4" fontId="28" fillId="24" borderId="78" xfId="42" applyNumberFormat="1" applyFont="1" applyFill="1" applyBorder="1" applyAlignment="1">
      <alignment vertical="center"/>
    </xf>
    <xf numFmtId="0" fontId="38" fillId="24" borderId="106" xfId="0" applyFont="1" applyFill="1" applyBorder="1" applyAlignment="1">
      <alignment/>
    </xf>
    <xf numFmtId="4" fontId="28" fillId="24" borderId="55" xfId="42" applyNumberFormat="1" applyFont="1" applyFill="1" applyBorder="1" applyAlignment="1">
      <alignment vertical="center"/>
    </xf>
    <xf numFmtId="0" fontId="38" fillId="24" borderId="18" xfId="0" applyFont="1" applyFill="1" applyBorder="1" applyAlignment="1">
      <alignment horizontal="center"/>
    </xf>
    <xf numFmtId="1" fontId="28" fillId="24" borderId="55" xfId="0" applyNumberFormat="1" applyFont="1" applyFill="1" applyBorder="1" applyAlignment="1">
      <alignment horizontal="center" vertical="center"/>
    </xf>
    <xf numFmtId="165" fontId="28" fillId="24" borderId="55" xfId="0" applyNumberFormat="1" applyFont="1" applyFill="1" applyBorder="1" applyAlignment="1">
      <alignment vertical="center"/>
    </xf>
    <xf numFmtId="3" fontId="28" fillId="24" borderId="81" xfId="0" applyNumberFormat="1" applyFont="1" applyFill="1" applyBorder="1" applyAlignment="1">
      <alignment horizontal="center" vertical="center"/>
    </xf>
    <xf numFmtId="3" fontId="28" fillId="24" borderId="59" xfId="0" applyNumberFormat="1" applyFont="1" applyFill="1" applyBorder="1" applyAlignment="1">
      <alignment horizontal="center" vertical="center"/>
    </xf>
    <xf numFmtId="4" fontId="28" fillId="24" borderId="81" xfId="42" applyNumberFormat="1" applyFont="1" applyFill="1" applyBorder="1" applyAlignment="1">
      <alignment vertical="center"/>
    </xf>
    <xf numFmtId="4" fontId="28" fillId="24" borderId="59" xfId="0" applyNumberFormat="1" applyFont="1" applyFill="1" applyBorder="1" applyAlignment="1">
      <alignment horizontal="right" vertical="center"/>
    </xf>
    <xf numFmtId="4" fontId="28" fillId="24" borderId="55" xfId="42" applyNumberFormat="1" applyFont="1" applyFill="1" applyBorder="1" applyAlignment="1">
      <alignment horizontal="right" vertical="center"/>
    </xf>
    <xf numFmtId="1" fontId="28" fillId="24" borderId="67" xfId="0" applyNumberFormat="1" applyFont="1" applyFill="1" applyBorder="1" applyAlignment="1">
      <alignment horizontal="center" vertical="center"/>
    </xf>
    <xf numFmtId="168" fontId="28" fillId="24" borderId="67" xfId="0" applyNumberFormat="1" applyFont="1" applyFill="1" applyBorder="1" applyAlignment="1">
      <alignment vertical="center"/>
    </xf>
    <xf numFmtId="3" fontId="28" fillId="24" borderId="113" xfId="0" applyNumberFormat="1" applyFont="1" applyFill="1" applyBorder="1" applyAlignment="1">
      <alignment horizontal="center" vertical="center"/>
    </xf>
    <xf numFmtId="3" fontId="28" fillId="24" borderId="97" xfId="0" applyNumberFormat="1" applyFont="1" applyFill="1" applyBorder="1" applyAlignment="1">
      <alignment horizontal="center" vertical="center"/>
    </xf>
    <xf numFmtId="4" fontId="28" fillId="24" borderId="113" xfId="0" applyNumberFormat="1" applyFont="1" applyFill="1" applyBorder="1" applyAlignment="1">
      <alignment horizontal="center" vertical="center"/>
    </xf>
    <xf numFmtId="4" fontId="28" fillId="24" borderId="106" xfId="0" applyNumberFormat="1" applyFont="1" applyFill="1" applyBorder="1" applyAlignment="1">
      <alignment horizontal="right" vertical="center"/>
    </xf>
    <xf numFmtId="4" fontId="28" fillId="24" borderId="67" xfId="42" applyNumberFormat="1" applyFont="1" applyFill="1" applyBorder="1" applyAlignment="1">
      <alignment horizontal="right" vertical="center"/>
    </xf>
    <xf numFmtId="3" fontId="28" fillId="24" borderId="81" xfId="0" applyNumberFormat="1" applyFont="1" applyFill="1" applyBorder="1" applyAlignment="1">
      <alignment horizontal="center"/>
    </xf>
    <xf numFmtId="3" fontId="28" fillId="24" borderId="59" xfId="0" applyNumberFormat="1" applyFont="1" applyFill="1" applyBorder="1" applyAlignment="1">
      <alignment horizontal="center"/>
    </xf>
    <xf numFmtId="0" fontId="38" fillId="24" borderId="93" xfId="0" applyFont="1" applyFill="1" applyBorder="1" applyAlignment="1">
      <alignment/>
    </xf>
    <xf numFmtId="1" fontId="28" fillId="24" borderId="117" xfId="0" applyNumberFormat="1" applyFont="1" applyFill="1" applyBorder="1" applyAlignment="1">
      <alignment horizontal="center"/>
    </xf>
    <xf numFmtId="168" fontId="28" fillId="24" borderId="117" xfId="0" applyNumberFormat="1" applyFont="1" applyFill="1" applyBorder="1" applyAlignment="1">
      <alignment horizontal="right"/>
    </xf>
    <xf numFmtId="3" fontId="28" fillId="24" borderId="118" xfId="0" applyNumberFormat="1" applyFont="1" applyFill="1" applyBorder="1" applyAlignment="1">
      <alignment horizontal="center"/>
    </xf>
    <xf numFmtId="3" fontId="28" fillId="24" borderId="70" xfId="0" applyNumberFormat="1" applyFont="1" applyFill="1" applyBorder="1" applyAlignment="1">
      <alignment horizontal="center"/>
    </xf>
    <xf numFmtId="4" fontId="28" fillId="24" borderId="118" xfId="0" applyNumberFormat="1" applyFont="1" applyFill="1" applyBorder="1" applyAlignment="1">
      <alignment horizontal="center"/>
    </xf>
    <xf numFmtId="4" fontId="28" fillId="24" borderId="70" xfId="0" applyNumberFormat="1" applyFont="1" applyFill="1" applyBorder="1" applyAlignment="1">
      <alignment horizontal="right"/>
    </xf>
    <xf numFmtId="4" fontId="28" fillId="24" borderId="117" xfId="42" applyNumberFormat="1" applyFont="1" applyFill="1" applyBorder="1" applyAlignment="1">
      <alignment vertical="center"/>
    </xf>
    <xf numFmtId="0" fontId="37" fillId="24" borderId="114" xfId="0" applyFont="1" applyFill="1" applyBorder="1" applyAlignment="1">
      <alignment vertical="center"/>
    </xf>
    <xf numFmtId="0" fontId="37" fillId="24" borderId="94" xfId="0" applyFont="1" applyFill="1" applyBorder="1" applyAlignment="1">
      <alignment vertical="center"/>
    </xf>
    <xf numFmtId="0" fontId="28" fillId="24" borderId="115" xfId="0" applyFont="1" applyFill="1" applyBorder="1" applyAlignment="1">
      <alignment vertical="center"/>
    </xf>
    <xf numFmtId="4" fontId="5" fillId="24" borderId="115" xfId="0" applyNumberFormat="1" applyFont="1" applyFill="1" applyBorder="1" applyAlignment="1">
      <alignment vertical="center"/>
    </xf>
    <xf numFmtId="0" fontId="28" fillId="24" borderId="116" xfId="0" applyFont="1" applyFill="1" applyBorder="1" applyAlignment="1">
      <alignment vertical="center"/>
    </xf>
    <xf numFmtId="0" fontId="28" fillId="24" borderId="64" xfId="0" applyFont="1" applyFill="1" applyBorder="1" applyAlignment="1">
      <alignment vertical="center"/>
    </xf>
    <xf numFmtId="4" fontId="5" fillId="24" borderId="116" xfId="0" applyNumberFormat="1" applyFont="1" applyFill="1" applyBorder="1" applyAlignment="1">
      <alignment vertical="center"/>
    </xf>
    <xf numFmtId="4" fontId="5" fillId="24" borderId="88" xfId="0" applyNumberFormat="1" applyFont="1" applyFill="1" applyBorder="1" applyAlignment="1">
      <alignment vertical="center"/>
    </xf>
    <xf numFmtId="4" fontId="5" fillId="24" borderId="64" xfId="0" applyNumberFormat="1" applyFont="1" applyFill="1" applyBorder="1" applyAlignment="1">
      <alignment vertical="center"/>
    </xf>
    <xf numFmtId="0" fontId="5" fillId="24" borderId="62" xfId="0" applyFont="1" applyFill="1" applyBorder="1" applyAlignment="1">
      <alignment vertical="center"/>
    </xf>
    <xf numFmtId="0" fontId="5" fillId="24" borderId="117" xfId="0" applyFont="1" applyFill="1" applyBorder="1" applyAlignment="1">
      <alignment vertical="center"/>
    </xf>
    <xf numFmtId="165" fontId="5" fillId="24" borderId="62" xfId="0" applyNumberFormat="1" applyFont="1" applyFill="1" applyBorder="1" applyAlignment="1">
      <alignment vertical="center"/>
    </xf>
    <xf numFmtId="4" fontId="5" fillId="24" borderId="62" xfId="0" applyNumberFormat="1" applyFont="1" applyFill="1" applyBorder="1" applyAlignment="1">
      <alignment vertical="center"/>
    </xf>
    <xf numFmtId="0" fontId="0" fillId="20" borderId="25" xfId="0" applyFont="1" applyFill="1" applyBorder="1" applyAlignment="1">
      <alignment/>
    </xf>
    <xf numFmtId="168" fontId="0" fillId="20" borderId="78" xfId="0" applyNumberFormat="1" applyFill="1" applyBorder="1" applyAlignment="1">
      <alignment horizontal="right"/>
    </xf>
    <xf numFmtId="1" fontId="8" fillId="20" borderId="85" xfId="0" applyNumberFormat="1" applyFont="1" applyFill="1" applyBorder="1" applyAlignment="1">
      <alignment horizontal="center"/>
    </xf>
    <xf numFmtId="1" fontId="8" fillId="20" borderId="74" xfId="0" applyNumberFormat="1" applyFont="1" applyFill="1" applyBorder="1" applyAlignment="1">
      <alignment horizontal="center"/>
    </xf>
    <xf numFmtId="4" fontId="8" fillId="20" borderId="85" xfId="0" applyNumberFormat="1" applyFont="1" applyFill="1" applyBorder="1" applyAlignment="1">
      <alignment horizontal="center"/>
    </xf>
    <xf numFmtId="4" fontId="0" fillId="20" borderId="74" xfId="0" applyNumberFormat="1" applyFont="1" applyFill="1" applyBorder="1" applyAlignment="1">
      <alignment horizontal="right"/>
    </xf>
    <xf numFmtId="167" fontId="5" fillId="24" borderId="77" xfId="0" applyNumberFormat="1" applyFont="1" applyFill="1" applyBorder="1" applyAlignment="1">
      <alignment vertical="center"/>
    </xf>
    <xf numFmtId="167" fontId="5" fillId="24" borderId="73" xfId="0" applyNumberFormat="1" applyFont="1" applyFill="1" applyBorder="1" applyAlignment="1">
      <alignment vertical="center"/>
    </xf>
    <xf numFmtId="167" fontId="5" fillId="24" borderId="74" xfId="0" applyNumberFormat="1" applyFont="1" applyFill="1" applyBorder="1" applyAlignment="1">
      <alignment vertical="center"/>
    </xf>
    <xf numFmtId="166" fontId="0" fillId="0" borderId="0" xfId="0" applyNumberFormat="1" applyAlignment="1">
      <alignment/>
    </xf>
    <xf numFmtId="167" fontId="5" fillId="24" borderId="118" xfId="0" applyNumberFormat="1" applyFont="1" applyFill="1" applyBorder="1" applyAlignment="1">
      <alignment vertical="center"/>
    </xf>
    <xf numFmtId="167" fontId="5" fillId="24" borderId="69" xfId="0" applyNumberFormat="1" applyFont="1" applyFill="1" applyBorder="1" applyAlignment="1">
      <alignment vertical="center"/>
    </xf>
    <xf numFmtId="167" fontId="5" fillId="24" borderId="70" xfId="0" applyNumberFormat="1" applyFont="1" applyFill="1" applyBorder="1" applyAlignment="1">
      <alignment vertical="center"/>
    </xf>
    <xf numFmtId="0" fontId="5" fillId="24" borderId="81" xfId="0" applyFont="1" applyFill="1" applyBorder="1" applyAlignment="1">
      <alignment horizontal="left" vertical="center" wrapText="1"/>
    </xf>
    <xf numFmtId="0" fontId="5" fillId="24" borderId="97" xfId="0" applyFont="1" applyFill="1" applyBorder="1" applyAlignment="1">
      <alignment horizontal="left" vertical="center" wrapText="1"/>
    </xf>
    <xf numFmtId="0" fontId="27" fillId="0" borderId="81" xfId="0" applyNumberFormat="1" applyFont="1" applyFill="1" applyBorder="1" applyAlignment="1">
      <alignment horizontal="left"/>
    </xf>
    <xf numFmtId="0" fontId="8" fillId="0" borderId="59" xfId="0" applyFont="1" applyFill="1" applyBorder="1" applyAlignment="1">
      <alignment/>
    </xf>
    <xf numFmtId="0" fontId="8" fillId="0" borderId="81" xfId="0" applyNumberFormat="1" applyFont="1" applyFill="1" applyBorder="1" applyAlignment="1" quotePrefix="1">
      <alignment horizontal="left"/>
    </xf>
    <xf numFmtId="0" fontId="0" fillId="0" borderId="81" xfId="0" applyNumberFormat="1" applyFont="1" applyFill="1" applyBorder="1" applyAlignment="1" quotePrefix="1">
      <alignment horizontal="left"/>
    </xf>
    <xf numFmtId="0" fontId="8" fillId="0" borderId="61" xfId="0" applyFont="1" applyFill="1" applyBorder="1" applyAlignment="1">
      <alignment/>
    </xf>
    <xf numFmtId="0" fontId="5" fillId="24" borderId="113" xfId="0" applyFont="1" applyFill="1" applyBorder="1" applyAlignment="1">
      <alignment horizontal="left" vertical="center" wrapText="1"/>
    </xf>
    <xf numFmtId="0" fontId="0" fillId="0" borderId="81" xfId="0" applyNumberFormat="1" applyFont="1" applyFill="1" applyBorder="1" applyAlignment="1">
      <alignment horizontal="left"/>
    </xf>
    <xf numFmtId="0" fontId="0" fillId="0" borderId="81" xfId="0" applyNumberFormat="1" applyBorder="1" applyAlignment="1" quotePrefix="1">
      <alignment/>
    </xf>
    <xf numFmtId="0" fontId="8" fillId="0" borderId="59" xfId="0" applyFont="1" applyBorder="1" applyAlignment="1">
      <alignment/>
    </xf>
    <xf numFmtId="0" fontId="5" fillId="24" borderId="59" xfId="0" applyFont="1" applyFill="1" applyBorder="1" applyAlignment="1">
      <alignment horizontal="left" vertical="center" wrapText="1"/>
    </xf>
    <xf numFmtId="0" fontId="0" fillId="0" borderId="59" xfId="0" applyFill="1" applyBorder="1" applyAlignment="1">
      <alignment/>
    </xf>
    <xf numFmtId="0" fontId="5" fillId="24" borderId="65" xfId="0" applyFont="1" applyFill="1" applyBorder="1" applyAlignment="1">
      <alignment vertical="center" wrapText="1"/>
    </xf>
    <xf numFmtId="0" fontId="5" fillId="24" borderId="86" xfId="0" applyNumberFormat="1" applyFont="1" applyFill="1" applyBorder="1" applyAlignment="1">
      <alignment vertical="center"/>
    </xf>
    <xf numFmtId="4" fontId="5" fillId="24" borderId="86" xfId="0" applyNumberFormat="1" applyFont="1" applyFill="1" applyBorder="1" applyAlignment="1">
      <alignment vertical="center"/>
    </xf>
    <xf numFmtId="3" fontId="5" fillId="24" borderId="95" xfId="0" applyNumberFormat="1" applyFont="1" applyFill="1" applyBorder="1" applyAlignment="1">
      <alignment vertical="center"/>
    </xf>
    <xf numFmtId="3" fontId="5" fillId="24" borderId="50" xfId="0" applyNumberFormat="1" applyFont="1" applyFill="1" applyBorder="1" applyAlignment="1">
      <alignment vertical="center"/>
    </xf>
    <xf numFmtId="3" fontId="5" fillId="24" borderId="51" xfId="0" applyNumberFormat="1" applyFont="1" applyFill="1" applyBorder="1" applyAlignment="1">
      <alignment vertical="center"/>
    </xf>
    <xf numFmtId="0" fontId="0" fillId="20" borderId="56" xfId="0" applyNumberFormat="1" applyFont="1" applyFill="1" applyBorder="1" applyAlignment="1">
      <alignment vertical="center"/>
    </xf>
    <xf numFmtId="0" fontId="0" fillId="20" borderId="56" xfId="0" applyFont="1" applyFill="1" applyBorder="1" applyAlignment="1">
      <alignment/>
    </xf>
    <xf numFmtId="4" fontId="0" fillId="20" borderId="56" xfId="0" applyNumberFormat="1" applyFont="1" applyFill="1" applyBorder="1" applyAlignment="1">
      <alignment/>
    </xf>
    <xf numFmtId="4" fontId="0" fillId="20" borderId="57" xfId="0" applyNumberFormat="1" applyFont="1" applyFill="1" applyBorder="1" applyAlignment="1">
      <alignment vertical="center"/>
    </xf>
    <xf numFmtId="4" fontId="0" fillId="20" borderId="58" xfId="0" applyNumberFormat="1" applyFont="1" applyFill="1" applyBorder="1" applyAlignment="1">
      <alignment vertical="center"/>
    </xf>
    <xf numFmtId="167" fontId="5" fillId="24" borderId="115" xfId="0" applyNumberFormat="1" applyFont="1" applyFill="1" applyBorder="1" applyAlignment="1">
      <alignment vertical="center"/>
    </xf>
    <xf numFmtId="167" fontId="5" fillId="24" borderId="116" xfId="0" applyNumberFormat="1" applyFont="1" applyFill="1" applyBorder="1" applyAlignment="1">
      <alignment vertical="center"/>
    </xf>
    <xf numFmtId="0" fontId="8" fillId="0" borderId="55" xfId="0" applyNumberFormat="1" applyFont="1" applyFill="1" applyBorder="1" applyAlignment="1">
      <alignment vertical="center"/>
    </xf>
    <xf numFmtId="0" fontId="0" fillId="0" borderId="0" xfId="0" applyFont="1" applyAlignment="1">
      <alignment wrapText="1"/>
    </xf>
    <xf numFmtId="0" fontId="2" fillId="20" borderId="52" xfId="0" applyFont="1" applyFill="1" applyBorder="1" applyAlignment="1">
      <alignment horizontal="center"/>
    </xf>
    <xf numFmtId="0" fontId="2" fillId="0" borderId="0" xfId="0" applyFont="1" applyAlignment="1">
      <alignment horizontal="center"/>
    </xf>
    <xf numFmtId="0" fontId="6" fillId="25" borderId="29" xfId="0" applyFont="1" applyFill="1" applyBorder="1" applyAlignment="1">
      <alignment/>
    </xf>
    <xf numFmtId="0" fontId="6" fillId="25" borderId="18" xfId="0" applyFont="1" applyFill="1" applyBorder="1" applyAlignment="1">
      <alignment/>
    </xf>
    <xf numFmtId="0" fontId="39" fillId="0" borderId="0" xfId="0" applyFont="1" applyAlignment="1">
      <alignment/>
    </xf>
    <xf numFmtId="0" fontId="2" fillId="0" borderId="0" xfId="0" applyFont="1" applyAlignment="1">
      <alignment/>
    </xf>
    <xf numFmtId="0" fontId="0" fillId="0" borderId="46" xfId="0" applyBorder="1" applyAlignment="1">
      <alignment/>
    </xf>
    <xf numFmtId="0" fontId="0" fillId="0" borderId="0" xfId="0" applyFont="1" applyBorder="1" applyAlignment="1">
      <alignment wrapText="1"/>
    </xf>
    <xf numFmtId="0" fontId="0" fillId="0" borderId="48" xfId="0" applyBorder="1" applyAlignment="1">
      <alignment/>
    </xf>
    <xf numFmtId="0" fontId="8" fillId="0" borderId="36" xfId="0" applyFont="1" applyBorder="1" applyAlignment="1">
      <alignment/>
    </xf>
    <xf numFmtId="0" fontId="2" fillId="20" borderId="119" xfId="0" applyFont="1" applyFill="1" applyBorder="1" applyAlignment="1">
      <alignment horizontal="center"/>
    </xf>
    <xf numFmtId="0" fontId="8" fillId="0" borderId="47" xfId="0" applyFont="1" applyBorder="1" applyAlignment="1">
      <alignment/>
    </xf>
    <xf numFmtId="0" fontId="2" fillId="20" borderId="120" xfId="0" applyFont="1" applyFill="1" applyBorder="1" applyAlignment="1">
      <alignment horizontal="center" vertical="center" wrapText="1"/>
    </xf>
    <xf numFmtId="0" fontId="2" fillId="20" borderId="121" xfId="0" applyFont="1" applyFill="1" applyBorder="1" applyAlignment="1">
      <alignment horizontal="center" vertical="center" wrapText="1"/>
    </xf>
    <xf numFmtId="0" fontId="2" fillId="20" borderId="122" xfId="0" applyFont="1" applyFill="1" applyBorder="1" applyAlignment="1">
      <alignment horizontal="center" vertical="center" wrapText="1"/>
    </xf>
    <xf numFmtId="0" fontId="5" fillId="24" borderId="123" xfId="0" applyFont="1" applyFill="1" applyBorder="1" applyAlignment="1">
      <alignment horizontal="left"/>
    </xf>
    <xf numFmtId="0" fontId="5" fillId="24" borderId="124" xfId="0" applyFont="1" applyFill="1" applyBorder="1" applyAlignment="1">
      <alignment/>
    </xf>
    <xf numFmtId="0" fontId="5" fillId="24" borderId="125" xfId="0" applyFont="1" applyFill="1" applyBorder="1" applyAlignment="1">
      <alignment/>
    </xf>
    <xf numFmtId="0" fontId="5" fillId="24" borderId="125" xfId="0" applyFont="1" applyFill="1" applyBorder="1" applyAlignment="1">
      <alignment horizontal="left"/>
    </xf>
    <xf numFmtId="0" fontId="2" fillId="0" borderId="1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wrapText="1"/>
    </xf>
    <xf numFmtId="4" fontId="2" fillId="0" borderId="34" xfId="0" applyNumberFormat="1" applyFont="1" applyBorder="1" applyAlignment="1">
      <alignment/>
    </xf>
    <xf numFmtId="4" fontId="5" fillId="24" borderId="127" xfId="0" applyNumberFormat="1" applyFont="1" applyFill="1" applyBorder="1" applyAlignment="1">
      <alignment/>
    </xf>
    <xf numFmtId="4" fontId="5" fillId="24" borderId="128" xfId="0" applyNumberFormat="1" applyFont="1" applyFill="1" applyBorder="1" applyAlignment="1">
      <alignment/>
    </xf>
    <xf numFmtId="4" fontId="5" fillId="24" borderId="129" xfId="0" applyNumberFormat="1" applyFont="1" applyFill="1" applyBorder="1" applyAlignment="1">
      <alignment/>
    </xf>
    <xf numFmtId="4" fontId="5" fillId="24" borderId="130" xfId="0" applyNumberFormat="1" applyFont="1" applyFill="1" applyBorder="1" applyAlignment="1">
      <alignment/>
    </xf>
    <xf numFmtId="4" fontId="5" fillId="24" borderId="131" xfId="0" applyNumberFormat="1" applyFont="1" applyFill="1" applyBorder="1" applyAlignment="1">
      <alignment/>
    </xf>
    <xf numFmtId="4" fontId="5" fillId="24" borderId="132" xfId="0" applyNumberFormat="1" applyFont="1" applyFill="1" applyBorder="1" applyAlignment="1">
      <alignment/>
    </xf>
    <xf numFmtId="43" fontId="2" fillId="0" borderId="133" xfId="42" applyFont="1" applyBorder="1" applyAlignment="1">
      <alignment/>
    </xf>
    <xf numFmtId="43" fontId="2" fillId="0" borderId="134" xfId="42" applyFont="1" applyBorder="1" applyAlignment="1">
      <alignment/>
    </xf>
    <xf numFmtId="0" fontId="0" fillId="0" borderId="133" xfId="0" applyBorder="1" applyAlignment="1">
      <alignment/>
    </xf>
    <xf numFmtId="0" fontId="0" fillId="0" borderId="134" xfId="0" applyBorder="1" applyAlignment="1">
      <alignment/>
    </xf>
    <xf numFmtId="4" fontId="8" fillId="0" borderId="57" xfId="0" applyNumberFormat="1" applyFont="1" applyFill="1" applyBorder="1" applyAlignment="1">
      <alignment/>
    </xf>
    <xf numFmtId="4" fontId="8" fillId="0" borderId="14" xfId="0" applyNumberFormat="1" applyFont="1" applyFill="1" applyBorder="1" applyAlignment="1">
      <alignment/>
    </xf>
    <xf numFmtId="0" fontId="8" fillId="0" borderId="135" xfId="0" applyFont="1" applyBorder="1" applyAlignment="1">
      <alignment/>
    </xf>
    <xf numFmtId="0" fontId="2" fillId="20" borderId="136" xfId="0" applyFont="1" applyFill="1" applyBorder="1" applyAlignment="1">
      <alignment horizontal="center"/>
    </xf>
    <xf numFmtId="0" fontId="2" fillId="20" borderId="108" xfId="0" applyFont="1" applyFill="1" applyBorder="1" applyAlignment="1">
      <alignment horizontal="center"/>
    </xf>
    <xf numFmtId="0" fontId="0" fillId="0" borderId="108" xfId="0" applyBorder="1" applyAlignment="1">
      <alignment/>
    </xf>
    <xf numFmtId="0" fontId="0" fillId="0" borderId="109" xfId="0" applyBorder="1" applyAlignment="1">
      <alignment/>
    </xf>
    <xf numFmtId="0" fontId="8" fillId="0" borderId="137" xfId="0" applyFont="1" applyBorder="1" applyAlignment="1">
      <alignment/>
    </xf>
    <xf numFmtId="0" fontId="2" fillId="0" borderId="52" xfId="0" applyFont="1" applyFill="1" applyBorder="1" applyAlignment="1">
      <alignment horizontal="center" wrapText="1"/>
    </xf>
    <xf numFmtId="0" fontId="2" fillId="0" borderId="49" xfId="0" applyFont="1" applyFill="1" applyBorder="1" applyAlignment="1">
      <alignment horizontal="center" wrapText="1"/>
    </xf>
    <xf numFmtId="0" fontId="2" fillId="0" borderId="61" xfId="0" applyFont="1" applyFill="1" applyBorder="1" applyAlignment="1">
      <alignment horizontal="center" wrapText="1"/>
    </xf>
    <xf numFmtId="0" fontId="48" fillId="0" borderId="0" xfId="61" applyFont="1">
      <alignment/>
      <protection/>
    </xf>
    <xf numFmtId="0" fontId="48" fillId="0" borderId="55" xfId="0" applyNumberFormat="1" applyFont="1" applyFill="1" applyBorder="1" applyAlignment="1" quotePrefix="1">
      <alignment vertical="center"/>
    </xf>
    <xf numFmtId="0" fontId="48" fillId="0" borderId="57" xfId="60" applyFont="1" applyBorder="1">
      <alignment/>
      <protection/>
    </xf>
    <xf numFmtId="0" fontId="48" fillId="0" borderId="18" xfId="0" applyNumberFormat="1" applyFont="1" applyFill="1" applyBorder="1" applyAlignment="1">
      <alignment vertical="center"/>
    </xf>
    <xf numFmtId="0" fontId="48" fillId="0" borderId="18" xfId="60" applyFont="1" applyBorder="1">
      <alignment/>
      <protection/>
    </xf>
    <xf numFmtId="3" fontId="48" fillId="0" borderId="0" xfId="45" applyNumberFormat="1" applyFont="1" applyAlignment="1">
      <alignment/>
    </xf>
    <xf numFmtId="3" fontId="48" fillId="0" borderId="0" xfId="46" applyNumberFormat="1" applyFont="1" applyAlignment="1">
      <alignment/>
    </xf>
    <xf numFmtId="4" fontId="8" fillId="0" borderId="81" xfId="0" applyNumberFormat="1" applyFont="1" applyBorder="1" applyAlignment="1">
      <alignment/>
    </xf>
    <xf numFmtId="0" fontId="48" fillId="0" borderId="55" xfId="60" applyFont="1" applyBorder="1">
      <alignment/>
      <protection/>
    </xf>
    <xf numFmtId="0" fontId="27" fillId="0" borderId="80" xfId="0" applyNumberFormat="1" applyFont="1" applyFill="1" applyBorder="1" applyAlignment="1">
      <alignment horizontal="left"/>
    </xf>
    <xf numFmtId="0" fontId="49" fillId="0" borderId="81" xfId="0" applyNumberFormat="1" applyFont="1" applyFill="1" applyBorder="1" applyAlignment="1" quotePrefix="1">
      <alignment horizontal="left"/>
    </xf>
    <xf numFmtId="0" fontId="48" fillId="0" borderId="18" xfId="0" applyFont="1" applyFill="1" applyBorder="1" applyAlignment="1">
      <alignment/>
    </xf>
    <xf numFmtId="0" fontId="48" fillId="0" borderId="18" xfId="59" applyFont="1" applyBorder="1">
      <alignment/>
      <protection/>
    </xf>
    <xf numFmtId="3" fontId="48" fillId="0" borderId="0" xfId="44" applyNumberFormat="1" applyFont="1" applyAlignment="1">
      <alignment/>
    </xf>
    <xf numFmtId="4" fontId="48" fillId="0" borderId="55" xfId="0" applyNumberFormat="1" applyFont="1" applyFill="1" applyBorder="1" applyAlignment="1">
      <alignment/>
    </xf>
    <xf numFmtId="0" fontId="8" fillId="0" borderId="55" xfId="0" applyFont="1" applyFill="1" applyBorder="1" applyAlignment="1">
      <alignment horizontal="center"/>
    </xf>
    <xf numFmtId="0" fontId="8" fillId="0" borderId="55" xfId="0" applyFont="1" applyFill="1" applyBorder="1" applyAlignment="1">
      <alignment horizontal="center"/>
    </xf>
    <xf numFmtId="0" fontId="8" fillId="0" borderId="55" xfId="0" applyFont="1" applyBorder="1" applyAlignment="1">
      <alignment horizontal="center"/>
    </xf>
    <xf numFmtId="0" fontId="8" fillId="0" borderId="54" xfId="0" applyFont="1" applyFill="1" applyBorder="1" applyAlignment="1">
      <alignment horizontal="center"/>
    </xf>
    <xf numFmtId="0" fontId="8" fillId="0" borderId="54" xfId="0" applyFont="1" applyFill="1" applyBorder="1" applyAlignment="1">
      <alignment/>
    </xf>
    <xf numFmtId="4" fontId="8" fillId="0" borderId="59" xfId="0" applyNumberFormat="1" applyFont="1" applyFill="1" applyBorder="1" applyAlignment="1">
      <alignment/>
    </xf>
    <xf numFmtId="4" fontId="0" fillId="20" borderId="97" xfId="0" applyNumberFormat="1" applyFont="1" applyFill="1" applyBorder="1" applyAlignment="1">
      <alignment vertical="center"/>
    </xf>
    <xf numFmtId="4" fontId="0" fillId="20" borderId="59" xfId="0" applyNumberFormat="1" applyFont="1" applyFill="1" applyBorder="1" applyAlignment="1">
      <alignment vertical="center"/>
    </xf>
    <xf numFmtId="0" fontId="2" fillId="20" borderId="80" xfId="0" applyFont="1" applyFill="1" applyBorder="1" applyAlignment="1">
      <alignment horizontal="center"/>
    </xf>
    <xf numFmtId="0" fontId="2" fillId="20" borderId="61" xfId="0" applyFont="1" applyFill="1" applyBorder="1" applyAlignment="1">
      <alignment horizontal="center"/>
    </xf>
    <xf numFmtId="167" fontId="5" fillId="24" borderId="94" xfId="0" applyNumberFormat="1" applyFont="1" applyFill="1" applyBorder="1" applyAlignment="1">
      <alignment vertical="center"/>
    </xf>
    <xf numFmtId="167" fontId="5" fillId="24" borderId="89" xfId="0" applyNumberFormat="1" applyFont="1" applyFill="1" applyBorder="1" applyAlignment="1">
      <alignment vertical="center"/>
    </xf>
    <xf numFmtId="0" fontId="2" fillId="0" borderId="29" xfId="0" applyFont="1" applyFill="1" applyBorder="1" applyAlignment="1">
      <alignment/>
    </xf>
    <xf numFmtId="0" fontId="0" fillId="20" borderId="58" xfId="42" applyNumberFormat="1" applyFont="1" applyFill="1" applyBorder="1" applyAlignment="1">
      <alignment horizontal="right"/>
    </xf>
    <xf numFmtId="0" fontId="2" fillId="0" borderId="95" xfId="0" applyFont="1" applyFill="1" applyBorder="1" applyAlignment="1">
      <alignment horizontal="center" vertical="center" wrapText="1"/>
    </xf>
    <xf numFmtId="0" fontId="2" fillId="0" borderId="50" xfId="0" applyFont="1" applyFill="1" applyBorder="1" applyAlignment="1">
      <alignment horizontal="center" vertical="center"/>
    </xf>
    <xf numFmtId="9" fontId="2" fillId="0" borderId="101" xfId="0" applyNumberFormat="1" applyFont="1" applyFill="1" applyBorder="1" applyAlignment="1">
      <alignment horizontal="center" vertical="center"/>
    </xf>
    <xf numFmtId="4" fontId="0" fillId="20" borderId="29" xfId="0" applyNumberFormat="1" applyFill="1" applyBorder="1" applyAlignment="1">
      <alignment vertical="center"/>
    </xf>
    <xf numFmtId="0" fontId="48" fillId="0" borderId="81" xfId="58" applyFont="1" applyBorder="1">
      <alignment/>
      <protection/>
    </xf>
    <xf numFmtId="0" fontId="48" fillId="26" borderId="81" xfId="58" applyFont="1" applyFill="1" applyBorder="1">
      <alignment/>
      <protection/>
    </xf>
    <xf numFmtId="0" fontId="50" fillId="0" borderId="0" xfId="0" applyFont="1" applyAlignment="1">
      <alignment/>
    </xf>
    <xf numFmtId="3" fontId="8" fillId="0" borderId="138" xfId="0" applyNumberFormat="1" applyFont="1" applyBorder="1" applyAlignment="1">
      <alignment/>
    </xf>
    <xf numFmtId="3" fontId="8" fillId="0" borderId="135" xfId="0" applyNumberFormat="1" applyFont="1" applyBorder="1" applyAlignment="1">
      <alignment/>
    </xf>
    <xf numFmtId="0" fontId="2" fillId="20" borderId="139" xfId="0" applyFont="1" applyFill="1" applyBorder="1" applyAlignment="1">
      <alignment horizontal="center" vertical="center" wrapText="1"/>
    </xf>
    <xf numFmtId="0" fontId="2" fillId="20" borderId="140" xfId="0" applyFont="1" applyFill="1" applyBorder="1" applyAlignment="1">
      <alignment horizontal="center" vertical="center" wrapText="1"/>
    </xf>
    <xf numFmtId="0" fontId="2" fillId="20" borderId="141" xfId="0" applyFont="1" applyFill="1" applyBorder="1" applyAlignment="1">
      <alignment horizontal="center" vertical="center" wrapText="1"/>
    </xf>
    <xf numFmtId="3" fontId="8" fillId="0" borderId="60" xfId="0" applyNumberFormat="1" applyFont="1" applyBorder="1" applyAlignment="1">
      <alignment/>
    </xf>
    <xf numFmtId="3" fontId="8" fillId="0" borderId="110" xfId="0" applyNumberFormat="1" applyFont="1" applyBorder="1" applyAlignment="1">
      <alignment/>
    </xf>
    <xf numFmtId="3" fontId="8" fillId="0" borderId="137" xfId="0" applyNumberFormat="1" applyFont="1" applyBorder="1" applyAlignment="1">
      <alignment/>
    </xf>
    <xf numFmtId="0" fontId="0" fillId="0" borderId="10" xfId="0" applyBorder="1" applyAlignment="1">
      <alignment/>
    </xf>
    <xf numFmtId="3" fontId="8" fillId="0" borderId="50" xfId="0" applyNumberFormat="1" applyFont="1" applyBorder="1" applyAlignment="1">
      <alignment/>
    </xf>
    <xf numFmtId="0" fontId="2" fillId="20" borderId="62" xfId="0" applyFont="1" applyFill="1" applyBorder="1" applyAlignment="1">
      <alignment horizontal="center" vertical="center" wrapText="1"/>
    </xf>
    <xf numFmtId="0" fontId="2" fillId="20" borderId="142" xfId="0" applyFont="1" applyFill="1" applyBorder="1" applyAlignment="1">
      <alignment horizontal="left" vertical="center" wrapText="1"/>
    </xf>
    <xf numFmtId="0" fontId="2" fillId="20" borderId="111" xfId="0" applyFont="1" applyFill="1" applyBorder="1" applyAlignment="1">
      <alignment horizontal="left" vertical="center" wrapText="1"/>
    </xf>
    <xf numFmtId="0" fontId="2" fillId="20" borderId="56" xfId="0" applyFont="1" applyFill="1" applyBorder="1" applyAlignment="1">
      <alignment horizontal="left" vertical="center" wrapText="1"/>
    </xf>
    <xf numFmtId="0" fontId="2" fillId="20" borderId="86" xfId="0" applyFont="1" applyFill="1" applyBorder="1" applyAlignment="1">
      <alignment horizontal="left" vertical="center" wrapText="1"/>
    </xf>
    <xf numFmtId="0" fontId="2" fillId="20" borderId="143" xfId="0" applyFont="1" applyFill="1" applyBorder="1" applyAlignment="1">
      <alignment horizontal="center" vertical="center" wrapText="1"/>
    </xf>
    <xf numFmtId="3" fontId="8" fillId="0" borderId="55" xfId="0" applyNumberFormat="1" applyFont="1" applyFill="1" applyBorder="1" applyAlignment="1">
      <alignment/>
    </xf>
    <xf numFmtId="0" fontId="2" fillId="20" borderId="54" xfId="0" applyFont="1" applyFill="1" applyBorder="1" applyAlignment="1">
      <alignment horizontal="left" vertical="center" wrapText="1"/>
    </xf>
    <xf numFmtId="2" fontId="8" fillId="0" borderId="108" xfId="0" applyNumberFormat="1" applyFont="1" applyBorder="1" applyAlignment="1">
      <alignment/>
    </xf>
    <xf numFmtId="2" fontId="8" fillId="0" borderId="0" xfId="0" applyNumberFormat="1" applyFont="1" applyBorder="1" applyAlignment="1">
      <alignment/>
    </xf>
    <xf numFmtId="2" fontId="8" fillId="0" borderId="36" xfId="0" applyNumberFormat="1" applyFont="1" applyBorder="1" applyAlignment="1">
      <alignment/>
    </xf>
    <xf numFmtId="2" fontId="8" fillId="0" borderId="135" xfId="0" applyNumberFormat="1" applyFont="1" applyBorder="1" applyAlignment="1">
      <alignment/>
    </xf>
    <xf numFmtId="2" fontId="8" fillId="0" borderId="50" xfId="0" applyNumberFormat="1" applyFont="1" applyBorder="1" applyAlignment="1">
      <alignment/>
    </xf>
    <xf numFmtId="0" fontId="0" fillId="20" borderId="67" xfId="0" applyFont="1" applyFill="1" applyBorder="1" applyAlignment="1">
      <alignment/>
    </xf>
    <xf numFmtId="0" fontId="0" fillId="20" borderId="86" xfId="0" applyFont="1" applyFill="1" applyBorder="1" applyAlignment="1">
      <alignment/>
    </xf>
    <xf numFmtId="0" fontId="0" fillId="20" borderId="111" xfId="0" applyFont="1" applyFill="1" applyBorder="1" applyAlignment="1">
      <alignment/>
    </xf>
    <xf numFmtId="2" fontId="0" fillId="20" borderId="142" xfId="0" applyNumberFormat="1" applyFont="1" applyFill="1" applyBorder="1" applyAlignment="1">
      <alignment/>
    </xf>
    <xf numFmtId="0" fontId="0" fillId="20" borderId="55" xfId="0" applyFont="1" applyFill="1" applyBorder="1" applyAlignment="1">
      <alignment/>
    </xf>
    <xf numFmtId="2" fontId="0" fillId="20" borderId="56" xfId="0" applyNumberFormat="1" applyFont="1" applyFill="1" applyBorder="1" applyAlignment="1">
      <alignment/>
    </xf>
    <xf numFmtId="2" fontId="0" fillId="20" borderId="86" xfId="0" applyNumberFormat="1" applyFont="1" applyFill="1" applyBorder="1" applyAlignment="1">
      <alignment/>
    </xf>
    <xf numFmtId="4" fontId="0" fillId="20" borderId="57" xfId="0" applyNumberFormat="1" applyFont="1" applyFill="1" applyBorder="1" applyAlignment="1">
      <alignment horizontal="right" vertical="center" wrapText="1"/>
    </xf>
    <xf numFmtId="3" fontId="8" fillId="0" borderId="68" xfId="0" applyNumberFormat="1" applyFont="1" applyBorder="1" applyAlignment="1">
      <alignment/>
    </xf>
    <xf numFmtId="3" fontId="8" fillId="0" borderId="16" xfId="0" applyNumberFormat="1" applyFont="1" applyBorder="1" applyAlignment="1">
      <alignment/>
    </xf>
    <xf numFmtId="3" fontId="8" fillId="0" borderId="0" xfId="0" applyNumberFormat="1" applyFont="1" applyBorder="1" applyAlignment="1">
      <alignment/>
    </xf>
    <xf numFmtId="0" fontId="8" fillId="0" borderId="81" xfId="0" applyNumberFormat="1" applyFont="1" applyFill="1" applyBorder="1" applyAlignment="1">
      <alignment horizontal="left"/>
    </xf>
    <xf numFmtId="4" fontId="3" fillId="0" borderId="0" xfId="0" applyNumberFormat="1" applyFont="1" applyAlignment="1">
      <alignment/>
    </xf>
    <xf numFmtId="0" fontId="0" fillId="0" borderId="127" xfId="0" applyBorder="1" applyAlignment="1">
      <alignment/>
    </xf>
    <xf numFmtId="2" fontId="0" fillId="0" borderId="129" xfId="0" applyNumberFormat="1" applyBorder="1" applyAlignment="1">
      <alignment/>
    </xf>
    <xf numFmtId="2" fontId="0" fillId="0" borderId="129" xfId="0" applyNumberFormat="1" applyFont="1" applyBorder="1" applyAlignment="1">
      <alignment/>
    </xf>
    <xf numFmtId="2" fontId="2" fillId="0" borderId="131" xfId="0" applyNumberFormat="1" applyFont="1" applyBorder="1" applyAlignment="1">
      <alignment/>
    </xf>
    <xf numFmtId="0" fontId="5" fillId="24" borderId="0" xfId="0" applyFont="1" applyFill="1" applyBorder="1" applyAlignment="1">
      <alignment/>
    </xf>
    <xf numFmtId="0" fontId="2" fillId="0" borderId="102" xfId="0" applyFont="1" applyBorder="1" applyAlignment="1">
      <alignment/>
    </xf>
    <xf numFmtId="0" fontId="2" fillId="0" borderId="144" xfId="0" applyFont="1" applyBorder="1" applyAlignment="1">
      <alignment/>
    </xf>
    <xf numFmtId="0" fontId="28" fillId="24" borderId="103" xfId="0" applyFont="1" applyFill="1" applyBorder="1" applyAlignment="1">
      <alignment/>
    </xf>
    <xf numFmtId="0" fontId="28" fillId="24" borderId="145" xfId="0" applyFont="1" applyFill="1" applyBorder="1" applyAlignment="1">
      <alignment/>
    </xf>
    <xf numFmtId="4" fontId="28" fillId="24" borderId="103" xfId="0" applyNumberFormat="1" applyFont="1" applyFill="1" applyBorder="1" applyAlignment="1">
      <alignment/>
    </xf>
    <xf numFmtId="4" fontId="28" fillId="24" borderId="145" xfId="0" applyNumberFormat="1" applyFont="1" applyFill="1" applyBorder="1" applyAlignment="1">
      <alignment/>
    </xf>
    <xf numFmtId="2" fontId="28" fillId="24" borderId="145" xfId="64" applyNumberFormat="1" applyFont="1" applyFill="1" applyBorder="1" applyAlignment="1">
      <alignment/>
    </xf>
    <xf numFmtId="4" fontId="2" fillId="0" borderId="104" xfId="0" applyNumberFormat="1" applyFont="1" applyBorder="1" applyAlignment="1">
      <alignment/>
    </xf>
    <xf numFmtId="4" fontId="2" fillId="0" borderId="146" xfId="0" applyNumberFormat="1" applyFont="1" applyBorder="1" applyAlignment="1">
      <alignment/>
    </xf>
    <xf numFmtId="0" fontId="2" fillId="0" borderId="127" xfId="0" applyFont="1" applyBorder="1" applyAlignment="1">
      <alignment/>
    </xf>
    <xf numFmtId="0" fontId="28" fillId="24" borderId="129" xfId="0" applyFont="1" applyFill="1" applyBorder="1" applyAlignment="1">
      <alignment/>
    </xf>
    <xf numFmtId="4" fontId="28" fillId="24" borderId="129" xfId="0" applyNumberFormat="1" applyFont="1" applyFill="1" applyBorder="1" applyAlignment="1">
      <alignment/>
    </xf>
    <xf numFmtId="4" fontId="2" fillId="0" borderId="131" xfId="0" applyNumberFormat="1" applyFont="1" applyBorder="1" applyAlignment="1">
      <alignment/>
    </xf>
    <xf numFmtId="0" fontId="2" fillId="0" borderId="122" xfId="0" applyFont="1" applyBorder="1" applyAlignment="1">
      <alignment horizontal="center" vertical="center" wrapText="1"/>
    </xf>
    <xf numFmtId="0" fontId="2" fillId="0" borderId="47" xfId="0" applyFont="1" applyBorder="1" applyAlignment="1">
      <alignment horizontal="center" vertical="center"/>
    </xf>
    <xf numFmtId="0" fontId="28" fillId="24" borderId="34" xfId="0" applyFont="1" applyFill="1" applyBorder="1" applyAlignment="1">
      <alignment/>
    </xf>
    <xf numFmtId="4" fontId="2" fillId="0" borderId="57" xfId="0" applyNumberFormat="1" applyFont="1" applyBorder="1" applyAlignment="1">
      <alignment/>
    </xf>
    <xf numFmtId="0" fontId="2" fillId="0" borderId="124" xfId="0" applyFont="1" applyBorder="1" applyAlignment="1">
      <alignment/>
    </xf>
    <xf numFmtId="0" fontId="0" fillId="0" borderId="128" xfId="0" applyBorder="1" applyAlignment="1">
      <alignment/>
    </xf>
    <xf numFmtId="0" fontId="28" fillId="24" borderId="125" xfId="0" applyFont="1" applyFill="1" applyBorder="1" applyAlignment="1">
      <alignment/>
    </xf>
    <xf numFmtId="0" fontId="28" fillId="24" borderId="130" xfId="0" applyFont="1" applyFill="1" applyBorder="1" applyAlignment="1">
      <alignment/>
    </xf>
    <xf numFmtId="0" fontId="2" fillId="0" borderId="123" xfId="0" applyFont="1" applyBorder="1" applyAlignment="1">
      <alignment/>
    </xf>
    <xf numFmtId="0" fontId="0" fillId="0" borderId="132" xfId="0" applyBorder="1" applyAlignment="1">
      <alignment/>
    </xf>
    <xf numFmtId="4" fontId="2" fillId="0" borderId="127" xfId="0" applyNumberFormat="1" applyFont="1" applyBorder="1" applyAlignment="1">
      <alignment/>
    </xf>
    <xf numFmtId="4" fontId="28" fillId="24" borderId="129" xfId="0" applyNumberFormat="1" applyFont="1" applyFill="1" applyBorder="1" applyAlignment="1">
      <alignment/>
    </xf>
    <xf numFmtId="4" fontId="28" fillId="24" borderId="129" xfId="0" applyNumberFormat="1" applyFont="1" applyFill="1" applyBorder="1" applyAlignment="1">
      <alignment horizontal="right"/>
    </xf>
    <xf numFmtId="4" fontId="2" fillId="0" borderId="127" xfId="0" applyNumberFormat="1" applyFont="1" applyBorder="1" applyAlignment="1">
      <alignment horizontal="right"/>
    </xf>
    <xf numFmtId="4" fontId="2" fillId="0" borderId="102" xfId="0" applyNumberFormat="1" applyFont="1" applyBorder="1" applyAlignment="1">
      <alignment/>
    </xf>
    <xf numFmtId="4" fontId="2" fillId="0" borderId="144" xfId="0" applyNumberFormat="1" applyFont="1" applyBorder="1" applyAlignment="1">
      <alignment/>
    </xf>
    <xf numFmtId="4" fontId="28" fillId="24" borderId="103" xfId="0" applyNumberFormat="1" applyFont="1" applyFill="1" applyBorder="1" applyAlignment="1">
      <alignment/>
    </xf>
    <xf numFmtId="4" fontId="28" fillId="24" borderId="145" xfId="0" applyNumberFormat="1" applyFont="1" applyFill="1" applyBorder="1" applyAlignment="1">
      <alignment/>
    </xf>
    <xf numFmtId="3" fontId="8" fillId="0" borderId="112" xfId="0" applyNumberFormat="1" applyFont="1" applyBorder="1" applyAlignment="1">
      <alignment/>
    </xf>
    <xf numFmtId="0" fontId="0" fillId="0" borderId="36" xfId="0" applyBorder="1" applyAlignment="1">
      <alignment/>
    </xf>
    <xf numFmtId="0" fontId="0" fillId="0" borderId="147" xfId="0" applyBorder="1" applyAlignment="1">
      <alignment/>
    </xf>
    <xf numFmtId="3" fontId="8" fillId="0" borderId="88" xfId="0" applyNumberFormat="1" applyFont="1" applyBorder="1" applyAlignment="1">
      <alignment/>
    </xf>
    <xf numFmtId="0" fontId="0" fillId="0" borderId="18" xfId="0" applyBorder="1" applyAlignment="1">
      <alignment/>
    </xf>
    <xf numFmtId="0" fontId="2" fillId="20" borderId="148" xfId="0" applyFont="1" applyFill="1" applyBorder="1" applyAlignment="1">
      <alignment horizontal="center" vertical="center" wrapText="1"/>
    </xf>
    <xf numFmtId="0" fontId="2" fillId="20" borderId="149" xfId="0" applyFont="1" applyFill="1" applyBorder="1" applyAlignment="1">
      <alignment horizontal="center" vertical="center" wrapText="1"/>
    </xf>
    <xf numFmtId="0" fontId="8" fillId="0" borderId="45" xfId="0" applyFont="1" applyBorder="1" applyAlignment="1">
      <alignment/>
    </xf>
    <xf numFmtId="0" fontId="8" fillId="0" borderId="45" xfId="0" applyFont="1" applyBorder="1" applyAlignment="1">
      <alignment/>
    </xf>
    <xf numFmtId="0" fontId="8" fillId="0" borderId="138" xfId="0" applyFont="1" applyBorder="1" applyAlignment="1">
      <alignment/>
    </xf>
    <xf numFmtId="0" fontId="8" fillId="0" borderId="138" xfId="0" applyFont="1" applyBorder="1" applyAlignment="1">
      <alignment/>
    </xf>
    <xf numFmtId="0" fontId="2" fillId="20" borderId="142" xfId="0" applyFont="1" applyFill="1" applyBorder="1" applyAlignment="1">
      <alignment/>
    </xf>
    <xf numFmtId="0" fontId="2" fillId="20" borderId="111" xfId="0" applyFont="1" applyFill="1" applyBorder="1" applyAlignment="1">
      <alignment/>
    </xf>
    <xf numFmtId="0" fontId="2" fillId="20" borderId="56" xfId="0" applyFont="1" applyFill="1" applyBorder="1" applyAlignment="1">
      <alignment/>
    </xf>
    <xf numFmtId="0" fontId="2" fillId="20" borderId="86" xfId="0" applyFont="1" applyFill="1" applyBorder="1" applyAlignment="1">
      <alignment/>
    </xf>
    <xf numFmtId="0" fontId="2" fillId="20" borderId="115" xfId="0" applyFont="1" applyFill="1" applyBorder="1" applyAlignment="1">
      <alignment horizontal="center" vertical="center" wrapText="1"/>
    </xf>
    <xf numFmtId="2" fontId="0" fillId="20" borderId="150" xfId="0" applyNumberFormat="1" applyFont="1" applyFill="1" applyBorder="1" applyAlignment="1">
      <alignment/>
    </xf>
    <xf numFmtId="0" fontId="8" fillId="0" borderId="60" xfId="0" applyFont="1" applyBorder="1" applyAlignment="1">
      <alignment/>
    </xf>
    <xf numFmtId="0" fontId="2" fillId="20" borderId="54" xfId="0" applyFont="1" applyFill="1" applyBorder="1" applyAlignment="1">
      <alignment/>
    </xf>
    <xf numFmtId="2" fontId="2" fillId="20" borderId="52" xfId="0" applyNumberFormat="1" applyFont="1" applyFill="1" applyBorder="1" applyAlignment="1">
      <alignment/>
    </xf>
    <xf numFmtId="3" fontId="2" fillId="20" borderId="61" xfId="0" applyNumberFormat="1" applyFont="1" applyFill="1" applyBorder="1" applyAlignment="1">
      <alignment/>
    </xf>
    <xf numFmtId="4" fontId="2" fillId="20" borderId="12" xfId="0" applyNumberFormat="1" applyFont="1" applyFill="1" applyBorder="1" applyAlignment="1">
      <alignment/>
    </xf>
    <xf numFmtId="0" fontId="8" fillId="0" borderId="95" xfId="0" applyFont="1" applyBorder="1" applyAlignment="1">
      <alignment/>
    </xf>
    <xf numFmtId="0" fontId="8" fillId="0" borderId="42" xfId="0" applyFont="1" applyBorder="1" applyAlignment="1">
      <alignment/>
    </xf>
    <xf numFmtId="3" fontId="8" fillId="0" borderId="151" xfId="0" applyNumberFormat="1" applyFont="1" applyBorder="1" applyAlignment="1">
      <alignment/>
    </xf>
    <xf numFmtId="0" fontId="0" fillId="0" borderId="130" xfId="0" applyBorder="1" applyAlignment="1">
      <alignment/>
    </xf>
    <xf numFmtId="0" fontId="2" fillId="20" borderId="152" xfId="0" applyFont="1" applyFill="1" applyBorder="1" applyAlignment="1">
      <alignment horizontal="left" vertical="center" wrapText="1"/>
    </xf>
    <xf numFmtId="0" fontId="2" fillId="20" borderId="41" xfId="0" applyFont="1" applyFill="1" applyBorder="1" applyAlignment="1">
      <alignment horizontal="left" vertical="center" wrapText="1"/>
    </xf>
    <xf numFmtId="0" fontId="2" fillId="0" borderId="130" xfId="0" applyFont="1" applyBorder="1" applyAlignment="1">
      <alignment/>
    </xf>
    <xf numFmtId="0" fontId="2" fillId="0" borderId="130" xfId="0" applyFont="1" applyFill="1" applyBorder="1" applyAlignment="1">
      <alignment horizontal="center" vertical="center" wrapText="1"/>
    </xf>
    <xf numFmtId="0" fontId="2" fillId="0" borderId="130" xfId="0" applyFont="1" applyFill="1" applyBorder="1" applyAlignment="1">
      <alignment horizontal="left" vertical="center" wrapText="1"/>
    </xf>
    <xf numFmtId="0" fontId="2" fillId="20" borderId="153" xfId="0" applyFont="1" applyFill="1" applyBorder="1" applyAlignment="1">
      <alignment horizontal="left" vertical="center" wrapText="1"/>
    </xf>
    <xf numFmtId="3" fontId="8" fillId="0" borderId="154" xfId="0" applyNumberFormat="1" applyFont="1" applyBorder="1" applyAlignment="1">
      <alignment/>
    </xf>
    <xf numFmtId="0" fontId="2" fillId="0" borderId="46" xfId="0" applyFont="1" applyBorder="1" applyAlignment="1">
      <alignment/>
    </xf>
    <xf numFmtId="0" fontId="2" fillId="0" borderId="48" xfId="0" applyFont="1" applyBorder="1" applyAlignment="1">
      <alignment/>
    </xf>
    <xf numFmtId="0" fontId="2" fillId="0" borderId="44" xfId="0" applyFont="1" applyBorder="1" applyAlignment="1">
      <alignment/>
    </xf>
    <xf numFmtId="0" fontId="2" fillId="0" borderId="151" xfId="0" applyFont="1" applyBorder="1" applyAlignment="1">
      <alignment/>
    </xf>
    <xf numFmtId="0" fontId="2" fillId="0" borderId="125" xfId="0" applyFont="1" applyBorder="1" applyAlignment="1">
      <alignment/>
    </xf>
    <xf numFmtId="0" fontId="27" fillId="0" borderId="133" xfId="0" applyFont="1" applyBorder="1" applyAlignment="1">
      <alignment/>
    </xf>
    <xf numFmtId="2" fontId="8" fillId="0" borderId="45" xfId="0" applyNumberFormat="1" applyFont="1" applyBorder="1" applyAlignment="1">
      <alignment/>
    </xf>
    <xf numFmtId="2" fontId="8" fillId="0" borderId="95" xfId="0" applyNumberFormat="1" applyFont="1" applyBorder="1" applyAlignment="1">
      <alignment/>
    </xf>
    <xf numFmtId="2" fontId="8" fillId="0" borderId="112" xfId="0" applyNumberFormat="1" applyFont="1" applyBorder="1" applyAlignment="1">
      <alignment/>
    </xf>
    <xf numFmtId="2" fontId="8" fillId="0" borderId="68" xfId="0" applyNumberFormat="1" applyFont="1" applyBorder="1" applyAlignment="1">
      <alignment/>
    </xf>
    <xf numFmtId="2" fontId="0" fillId="20" borderId="55" xfId="0" applyNumberFormat="1" applyFont="1" applyFill="1" applyBorder="1" applyAlignment="1">
      <alignment/>
    </xf>
    <xf numFmtId="0" fontId="2" fillId="0" borderId="68" xfId="0" applyFont="1" applyFill="1" applyBorder="1" applyAlignment="1">
      <alignment horizontal="center" wrapText="1"/>
    </xf>
    <xf numFmtId="0" fontId="2" fillId="0" borderId="50" xfId="0" applyFont="1" applyFill="1" applyBorder="1" applyAlignment="1">
      <alignment horizontal="center" wrapText="1"/>
    </xf>
    <xf numFmtId="0" fontId="2" fillId="0" borderId="51" xfId="0" applyFont="1" applyFill="1" applyBorder="1" applyAlignment="1">
      <alignment horizontal="center" wrapText="1"/>
    </xf>
    <xf numFmtId="3" fontId="8" fillId="0" borderId="51" xfId="0" applyNumberFormat="1" applyFont="1" applyBorder="1" applyAlignment="1">
      <alignment/>
    </xf>
    <xf numFmtId="3" fontId="8" fillId="0" borderId="116" xfId="0" applyNumberFormat="1" applyFont="1" applyBorder="1" applyAlignment="1">
      <alignment/>
    </xf>
    <xf numFmtId="3" fontId="8" fillId="0" borderId="64" xfId="0" applyNumberFormat="1" applyFont="1" applyBorder="1" applyAlignment="1">
      <alignment/>
    </xf>
    <xf numFmtId="3" fontId="8" fillId="0" borderId="155" xfId="0" applyNumberFormat="1" applyFont="1" applyBorder="1" applyAlignment="1">
      <alignment/>
    </xf>
    <xf numFmtId="4" fontId="8" fillId="0" borderId="0" xfId="0" applyNumberFormat="1" applyFont="1" applyFill="1" applyBorder="1" applyAlignment="1">
      <alignment/>
    </xf>
    <xf numFmtId="4" fontId="28" fillId="24" borderId="97" xfId="0" applyNumberFormat="1" applyFont="1" applyFill="1" applyBorder="1" applyAlignment="1">
      <alignment/>
    </xf>
    <xf numFmtId="167" fontId="5" fillId="24" borderId="58" xfId="0" applyNumberFormat="1" applyFont="1" applyFill="1" applyBorder="1" applyAlignment="1">
      <alignment vertical="center"/>
    </xf>
    <xf numFmtId="0" fontId="5" fillId="24" borderId="156" xfId="0" applyFont="1" applyFill="1" applyBorder="1" applyAlignment="1">
      <alignment vertical="center"/>
    </xf>
    <xf numFmtId="1" fontId="28" fillId="24" borderId="55" xfId="0" applyNumberFormat="1" applyFont="1" applyFill="1" applyBorder="1" applyAlignment="1">
      <alignment horizontal="center"/>
    </xf>
    <xf numFmtId="168" fontId="28" fillId="24" borderId="55" xfId="0" applyNumberFormat="1" applyFont="1" applyFill="1" applyBorder="1" applyAlignment="1">
      <alignment horizontal="right"/>
    </xf>
    <xf numFmtId="4" fontId="28" fillId="24" borderId="81" xfId="0" applyNumberFormat="1" applyFont="1" applyFill="1" applyBorder="1" applyAlignment="1">
      <alignment horizontal="center"/>
    </xf>
    <xf numFmtId="4" fontId="8" fillId="0" borderId="157" xfId="0" applyNumberFormat="1" applyFont="1" applyBorder="1" applyAlignment="1">
      <alignment/>
    </xf>
    <xf numFmtId="4" fontId="8" fillId="0" borderId="157" xfId="0" applyNumberFormat="1" applyFont="1" applyFill="1" applyBorder="1" applyAlignment="1">
      <alignment/>
    </xf>
    <xf numFmtId="4" fontId="8" fillId="0" borderId="158" xfId="0" applyNumberFormat="1" applyFont="1" applyBorder="1" applyAlignment="1">
      <alignment/>
    </xf>
    <xf numFmtId="4" fontId="8" fillId="0" borderId="159" xfId="0" applyNumberFormat="1" applyFont="1" applyBorder="1" applyAlignment="1">
      <alignment/>
    </xf>
    <xf numFmtId="4" fontId="8" fillId="0" borderId="77" xfId="0" applyNumberFormat="1" applyFont="1" applyBorder="1" applyAlignment="1">
      <alignment/>
    </xf>
    <xf numFmtId="4" fontId="8" fillId="0" borderId="73" xfId="0" applyNumberFormat="1" applyFont="1" applyBorder="1" applyAlignment="1">
      <alignment/>
    </xf>
    <xf numFmtId="4" fontId="8" fillId="0" borderId="74" xfId="0" applyNumberFormat="1" applyFont="1" applyBorder="1" applyAlignment="1">
      <alignment/>
    </xf>
    <xf numFmtId="4" fontId="0" fillId="20" borderId="82" xfId="0" applyNumberFormat="1" applyFont="1" applyFill="1" applyBorder="1" applyAlignment="1">
      <alignment/>
    </xf>
    <xf numFmtId="4" fontId="0" fillId="20" borderId="83" xfId="0" applyNumberFormat="1" applyFont="1" applyFill="1" applyBorder="1" applyAlignment="1">
      <alignment/>
    </xf>
    <xf numFmtId="4" fontId="0" fillId="20" borderId="84" xfId="0" applyNumberFormat="1" applyFont="1" applyFill="1" applyBorder="1" applyAlignment="1">
      <alignment/>
    </xf>
    <xf numFmtId="4" fontId="0" fillId="20" borderId="160" xfId="0" applyNumberFormat="1" applyFont="1" applyFill="1" applyBorder="1" applyAlignment="1">
      <alignment/>
    </xf>
    <xf numFmtId="4" fontId="0" fillId="20" borderId="157" xfId="0" applyNumberFormat="1" applyFont="1" applyFill="1" applyBorder="1" applyAlignment="1">
      <alignment/>
    </xf>
    <xf numFmtId="4" fontId="8" fillId="0" borderId="160" xfId="0" applyNumberFormat="1" applyFont="1" applyBorder="1" applyAlignment="1">
      <alignment/>
    </xf>
    <xf numFmtId="4" fontId="5" fillId="24" borderId="54" xfId="0" applyNumberFormat="1" applyFont="1" applyFill="1" applyBorder="1" applyAlignment="1">
      <alignment vertical="center"/>
    </xf>
    <xf numFmtId="4" fontId="8" fillId="0" borderId="107" xfId="0" applyNumberFormat="1" applyFont="1" applyBorder="1" applyAlignment="1">
      <alignment/>
    </xf>
    <xf numFmtId="4" fontId="0" fillId="20" borderId="158" xfId="0" applyNumberFormat="1" applyFont="1" applyFill="1" applyBorder="1" applyAlignment="1">
      <alignment/>
    </xf>
    <xf numFmtId="4" fontId="0" fillId="20" borderId="74" xfId="0" applyNumberFormat="1" applyFont="1" applyFill="1" applyBorder="1" applyAlignment="1">
      <alignment/>
    </xf>
    <xf numFmtId="4" fontId="8" fillId="0" borderId="84" xfId="0" applyNumberFormat="1" applyFont="1" applyBorder="1" applyAlignment="1">
      <alignment/>
    </xf>
    <xf numFmtId="3" fontId="8" fillId="0" borderId="42" xfId="0" applyNumberFormat="1" applyFont="1" applyFill="1" applyBorder="1" applyAlignment="1">
      <alignment/>
    </xf>
    <xf numFmtId="3" fontId="8" fillId="0" borderId="43" xfId="0" applyNumberFormat="1" applyFont="1" applyFill="1" applyBorder="1" applyAlignment="1">
      <alignment/>
    </xf>
    <xf numFmtId="3" fontId="8" fillId="0" borderId="45" xfId="0" applyNumberFormat="1" applyFont="1" applyFill="1" applyBorder="1" applyAlignment="1">
      <alignment/>
    </xf>
    <xf numFmtId="3" fontId="8" fillId="0" borderId="36" xfId="0" applyNumberFormat="1" applyFont="1" applyFill="1" applyBorder="1" applyAlignment="1">
      <alignment/>
    </xf>
    <xf numFmtId="3" fontId="8" fillId="0" borderId="138" xfId="0" applyNumberFormat="1" applyFont="1" applyFill="1" applyBorder="1" applyAlignment="1">
      <alignment/>
    </xf>
    <xf numFmtId="3" fontId="8" fillId="0" borderId="135" xfId="0" applyNumberFormat="1" applyFont="1" applyFill="1" applyBorder="1" applyAlignment="1">
      <alignment/>
    </xf>
    <xf numFmtId="3" fontId="8" fillId="0" borderId="122" xfId="0" applyNumberFormat="1" applyFont="1" applyFill="1" applyBorder="1" applyAlignment="1">
      <alignment/>
    </xf>
    <xf numFmtId="3" fontId="8" fillId="0" borderId="47" xfId="0" applyNumberFormat="1" applyFont="1" applyFill="1" applyBorder="1" applyAlignment="1">
      <alignment/>
    </xf>
    <xf numFmtId="0" fontId="48" fillId="0" borderId="18" xfId="60" applyFont="1" applyFill="1" applyBorder="1">
      <alignment/>
      <protection/>
    </xf>
    <xf numFmtId="0" fontId="51" fillId="24" borderId="0" xfId="0" applyFont="1" applyFill="1" applyBorder="1" applyAlignment="1">
      <alignment/>
    </xf>
    <xf numFmtId="0" fontId="51" fillId="24" borderId="18" xfId="0" applyFont="1" applyFill="1" applyBorder="1" applyAlignment="1">
      <alignment/>
    </xf>
    <xf numFmtId="0" fontId="51" fillId="24" borderId="10" xfId="0" applyFont="1" applyFill="1" applyBorder="1" applyAlignment="1">
      <alignment/>
    </xf>
    <xf numFmtId="0" fontId="51" fillId="24" borderId="106" xfId="0" applyFont="1" applyFill="1" applyBorder="1" applyAlignment="1">
      <alignment/>
    </xf>
    <xf numFmtId="0" fontId="51" fillId="24" borderId="18" xfId="0" applyFont="1" applyFill="1" applyBorder="1" applyAlignment="1">
      <alignment horizontal="center"/>
    </xf>
    <xf numFmtId="0" fontId="51" fillId="20" borderId="0" xfId="0" applyFont="1" applyFill="1" applyBorder="1" applyAlignment="1">
      <alignment horizontal="center"/>
    </xf>
    <xf numFmtId="0" fontId="51" fillId="20" borderId="18" xfId="0" applyFont="1" applyFill="1" applyBorder="1" applyAlignment="1">
      <alignment horizontal="center"/>
    </xf>
    <xf numFmtId="0" fontId="51" fillId="20" borderId="13" xfId="0" applyFont="1" applyFill="1" applyBorder="1" applyAlignment="1">
      <alignment horizontal="center"/>
    </xf>
    <xf numFmtId="0" fontId="51" fillId="20" borderId="26" xfId="0" applyFont="1" applyFill="1" applyBorder="1" applyAlignment="1">
      <alignment/>
    </xf>
    <xf numFmtId="0" fontId="51" fillId="24" borderId="92" xfId="0" applyFont="1" applyFill="1" applyBorder="1" applyAlignment="1">
      <alignment/>
    </xf>
    <xf numFmtId="0" fontId="51" fillId="24" borderId="93" xfId="0" applyFont="1" applyFill="1" applyBorder="1" applyAlignment="1">
      <alignment/>
    </xf>
    <xf numFmtId="0" fontId="48" fillId="0" borderId="18" xfId="59" applyFont="1" applyFill="1" applyBorder="1">
      <alignment/>
      <protection/>
    </xf>
    <xf numFmtId="3" fontId="48" fillId="0" borderId="0" xfId="44" applyNumberFormat="1" applyFont="1" applyFill="1" applyAlignment="1">
      <alignment/>
    </xf>
    <xf numFmtId="0" fontId="6" fillId="25" borderId="29" xfId="0" applyFont="1" applyFill="1" applyBorder="1" applyAlignment="1" quotePrefix="1">
      <alignment vertical="top" wrapText="1"/>
    </xf>
    <xf numFmtId="0" fontId="0" fillId="0" borderId="0" xfId="0" applyBorder="1" applyAlignment="1">
      <alignment wrapText="1"/>
    </xf>
    <xf numFmtId="0" fontId="0" fillId="0" borderId="18" xfId="0" applyBorder="1" applyAlignment="1">
      <alignment wrapText="1"/>
    </xf>
    <xf numFmtId="0" fontId="0" fillId="0" borderId="0" xfId="0" applyAlignment="1">
      <alignment wrapText="1"/>
    </xf>
    <xf numFmtId="0" fontId="6" fillId="25" borderId="33" xfId="0" applyFont="1" applyFill="1" applyBorder="1" applyAlignment="1" quotePrefix="1">
      <alignment vertical="top" wrapText="1"/>
    </xf>
    <xf numFmtId="0" fontId="0" fillId="0" borderId="11" xfId="0" applyBorder="1" applyAlignment="1">
      <alignment wrapText="1"/>
    </xf>
    <xf numFmtId="0" fontId="0" fillId="0" borderId="12" xfId="0" applyBorder="1" applyAlignment="1">
      <alignment wrapText="1"/>
    </xf>
    <xf numFmtId="0" fontId="6" fillId="25" borderId="29" xfId="0" applyFont="1" applyFill="1" applyBorder="1" applyAlignment="1">
      <alignment vertical="top" wrapText="1"/>
    </xf>
    <xf numFmtId="0" fontId="6" fillId="25" borderId="0" xfId="0" applyFont="1" applyFill="1" applyBorder="1" applyAlignment="1">
      <alignment vertical="top" wrapText="1"/>
    </xf>
    <xf numFmtId="0" fontId="0" fillId="25" borderId="18" xfId="0" applyFont="1" applyFill="1" applyBorder="1" applyAlignment="1">
      <alignment vertical="top" wrapText="1"/>
    </xf>
    <xf numFmtId="0" fontId="6" fillId="25" borderId="29" xfId="0" applyFont="1" applyFill="1" applyBorder="1" applyAlignment="1">
      <alignment wrapText="1"/>
    </xf>
    <xf numFmtId="0" fontId="6" fillId="25" borderId="0" xfId="0" applyFont="1" applyFill="1" applyBorder="1" applyAlignment="1">
      <alignment wrapText="1"/>
    </xf>
    <xf numFmtId="0" fontId="0" fillId="25" borderId="18" xfId="0" applyFont="1" applyFill="1" applyBorder="1" applyAlignment="1">
      <alignment wrapText="1"/>
    </xf>
    <xf numFmtId="0" fontId="8" fillId="0" borderId="161" xfId="0" applyFont="1" applyBorder="1" applyAlignment="1">
      <alignment horizontal="left" wrapText="1"/>
    </xf>
    <xf numFmtId="0" fontId="8" fillId="0" borderId="79" xfId="0" applyFont="1" applyBorder="1" applyAlignment="1">
      <alignment horizontal="left" wrapText="1"/>
    </xf>
    <xf numFmtId="0" fontId="8" fillId="0" borderId="162" xfId="0" applyFont="1" applyBorder="1" applyAlignment="1">
      <alignment horizontal="left" wrapText="1"/>
    </xf>
    <xf numFmtId="0" fontId="0" fillId="0" borderId="0" xfId="0" applyFont="1" applyAlignment="1">
      <alignment wrapText="1"/>
    </xf>
    <xf numFmtId="0" fontId="8" fillId="0" borderId="163" xfId="0" applyFont="1" applyBorder="1" applyAlignment="1">
      <alignment horizontal="left" wrapText="1"/>
    </xf>
    <xf numFmtId="0" fontId="8" fillId="0" borderId="164" xfId="0" applyFont="1" applyBorder="1" applyAlignment="1">
      <alignment horizontal="left" wrapText="1"/>
    </xf>
    <xf numFmtId="0" fontId="8" fillId="0" borderId="165" xfId="0" applyFont="1" applyBorder="1" applyAlignment="1">
      <alignment horizontal="left" wrapText="1"/>
    </xf>
    <xf numFmtId="0" fontId="8" fillId="0" borderId="166" xfId="0" applyFont="1" applyBorder="1" applyAlignment="1">
      <alignment horizontal="left" wrapText="1"/>
    </xf>
    <xf numFmtId="0" fontId="8" fillId="0" borderId="167" xfId="0" applyFont="1" applyBorder="1" applyAlignment="1">
      <alignment horizontal="left" wrapText="1"/>
    </xf>
    <xf numFmtId="0" fontId="8" fillId="0" borderId="168" xfId="0" applyFont="1" applyBorder="1" applyAlignment="1">
      <alignment horizontal="left" wrapText="1"/>
    </xf>
    <xf numFmtId="0" fontId="52" fillId="20" borderId="13" xfId="0" applyFont="1" applyFill="1" applyBorder="1" applyAlignment="1" quotePrefix="1">
      <alignment vertical="center"/>
    </xf>
    <xf numFmtId="0" fontId="52" fillId="0" borderId="2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170" fontId="52" fillId="0" borderId="78" xfId="0" applyNumberFormat="1" applyFont="1" applyBorder="1" applyAlignment="1">
      <alignment horizontal="center" vertical="center"/>
    </xf>
    <xf numFmtId="170" fontId="52" fillId="0" borderId="156" xfId="0" applyNumberFormat="1" applyFont="1" applyBorder="1" applyAlignment="1">
      <alignment horizontal="center" vertical="center"/>
    </xf>
    <xf numFmtId="1" fontId="8" fillId="0" borderId="78" xfId="0" applyNumberFormat="1" applyFont="1" applyBorder="1" applyAlignment="1">
      <alignment horizontal="center" vertical="center"/>
    </xf>
    <xf numFmtId="1" fontId="8" fillId="0" borderId="156" xfId="0" applyNumberFormat="1" applyFont="1" applyBorder="1" applyAlignment="1">
      <alignment horizontal="center" vertical="center"/>
    </xf>
    <xf numFmtId="168" fontId="0" fillId="20" borderId="169" xfId="0" applyNumberFormat="1" applyFont="1" applyFill="1" applyBorder="1" applyAlignment="1">
      <alignment horizontal="right" vertical="center" wrapText="1"/>
    </xf>
    <xf numFmtId="168" fontId="0" fillId="0" borderId="169" xfId="0" applyNumberFormat="1" applyFont="1" applyBorder="1" applyAlignment="1">
      <alignment horizontal="right" vertical="center" wrapText="1"/>
    </xf>
    <xf numFmtId="3" fontId="8" fillId="0" borderId="85" xfId="0" applyNumberFormat="1" applyFont="1" applyBorder="1" applyAlignment="1">
      <alignment vertical="center"/>
    </xf>
    <xf numFmtId="3" fontId="8" fillId="0" borderId="107" xfId="0" applyNumberFormat="1" applyFont="1" applyBorder="1" applyAlignment="1">
      <alignment vertical="center"/>
    </xf>
    <xf numFmtId="4" fontId="8" fillId="0" borderId="74" xfId="0" applyNumberFormat="1" applyFont="1" applyBorder="1" applyAlignment="1">
      <alignment vertical="center"/>
    </xf>
    <xf numFmtId="4" fontId="8" fillId="0" borderId="84" xfId="0" applyNumberFormat="1" applyFont="1" applyBorder="1" applyAlignment="1">
      <alignment vertical="center"/>
    </xf>
    <xf numFmtId="4" fontId="8" fillId="0" borderId="74" xfId="0" applyNumberFormat="1" applyFont="1" applyFill="1" applyBorder="1" applyAlignment="1">
      <alignment vertical="center"/>
    </xf>
    <xf numFmtId="4" fontId="8" fillId="0" borderId="84" xfId="0" applyNumberFormat="1" applyFont="1" applyFill="1" applyBorder="1" applyAlignment="1">
      <alignment vertical="center"/>
    </xf>
    <xf numFmtId="4" fontId="0" fillId="20" borderId="78" xfId="0" applyNumberFormat="1" applyFill="1" applyBorder="1" applyAlignment="1">
      <alignment vertical="center"/>
    </xf>
    <xf numFmtId="4" fontId="0" fillId="0" borderId="156" xfId="0" applyNumberFormat="1" applyBorder="1" applyAlignment="1">
      <alignment vertical="center"/>
    </xf>
    <xf numFmtId="0" fontId="2" fillId="20" borderId="29" xfId="0" applyFont="1" applyFill="1" applyBorder="1" applyAlignment="1">
      <alignment/>
    </xf>
    <xf numFmtId="0" fontId="2" fillId="0" borderId="28" xfId="0" applyFont="1" applyBorder="1" applyAlignment="1">
      <alignment/>
    </xf>
    <xf numFmtId="0" fontId="2" fillId="20" borderId="25" xfId="0" applyFont="1" applyFill="1" applyBorder="1" applyAlignment="1">
      <alignment/>
    </xf>
    <xf numFmtId="1" fontId="8" fillId="0" borderId="55" xfId="0" applyNumberFormat="1" applyFont="1" applyBorder="1" applyAlignment="1">
      <alignment horizontal="center" vertical="center"/>
    </xf>
    <xf numFmtId="0" fontId="2" fillId="20" borderId="170" xfId="0" applyFont="1" applyFill="1" applyBorder="1" applyAlignment="1">
      <alignment horizontal="center"/>
    </xf>
    <xf numFmtId="0" fontId="2" fillId="20" borderId="171" xfId="0" applyFont="1" applyFill="1" applyBorder="1" applyAlignment="1">
      <alignment horizontal="center"/>
    </xf>
    <xf numFmtId="0" fontId="0" fillId="0" borderId="171" xfId="0" applyBorder="1" applyAlignment="1">
      <alignment/>
    </xf>
    <xf numFmtId="0" fontId="0" fillId="0" borderId="172" xfId="0" applyBorder="1" applyAlignment="1">
      <alignment/>
    </xf>
    <xf numFmtId="4" fontId="0" fillId="0" borderId="54" xfId="0" applyNumberFormat="1" applyBorder="1" applyAlignment="1">
      <alignment vertical="center"/>
    </xf>
    <xf numFmtId="4" fontId="8" fillId="0" borderId="85" xfId="0" applyNumberFormat="1" applyFont="1" applyBorder="1" applyAlignment="1">
      <alignment vertical="center"/>
    </xf>
    <xf numFmtId="4" fontId="8" fillId="0" borderId="80" xfId="0" applyNumberFormat="1" applyFont="1" applyBorder="1" applyAlignment="1">
      <alignment vertical="center"/>
    </xf>
    <xf numFmtId="4" fontId="0" fillId="20" borderId="26" xfId="0" applyNumberFormat="1" applyFill="1" applyBorder="1" applyAlignment="1">
      <alignment vertical="center"/>
    </xf>
    <xf numFmtId="4" fontId="0" fillId="0" borderId="17" xfId="0" applyNumberFormat="1" applyBorder="1" applyAlignment="1">
      <alignment vertical="center"/>
    </xf>
    <xf numFmtId="0" fontId="2" fillId="20" borderId="67" xfId="0" applyFont="1" applyFill="1" applyBorder="1" applyAlignment="1">
      <alignment horizontal="center" vertical="center" wrapText="1"/>
    </xf>
    <xf numFmtId="0" fontId="0" fillId="0" borderId="54" xfId="0" applyBorder="1" applyAlignment="1">
      <alignment/>
    </xf>
    <xf numFmtId="0" fontId="2" fillId="20" borderId="114" xfId="0" applyFont="1" applyFill="1" applyBorder="1" applyAlignment="1">
      <alignment horizontal="center" vertical="center" wrapText="1"/>
    </xf>
    <xf numFmtId="0" fontId="0" fillId="0" borderId="94" xfId="0" applyBorder="1" applyAlignment="1">
      <alignment/>
    </xf>
    <xf numFmtId="0" fontId="0" fillId="0" borderId="115" xfId="0" applyBorder="1" applyAlignment="1">
      <alignment/>
    </xf>
    <xf numFmtId="0" fontId="2" fillId="20" borderId="114" xfId="0" applyFont="1" applyFill="1" applyBorder="1" applyAlignment="1">
      <alignment horizontal="center" vertical="center"/>
    </xf>
    <xf numFmtId="0" fontId="2" fillId="20" borderId="94" xfId="0" applyFont="1" applyFill="1" applyBorder="1" applyAlignment="1">
      <alignment horizontal="center" vertical="center"/>
    </xf>
    <xf numFmtId="0" fontId="0" fillId="0" borderId="94" xfId="0" applyBorder="1" applyAlignment="1">
      <alignment horizontal="center" vertical="center"/>
    </xf>
    <xf numFmtId="4" fontId="8" fillId="0" borderId="85" xfId="0" applyNumberFormat="1" applyFont="1" applyBorder="1" applyAlignment="1">
      <alignment horizontal="right" vertical="center"/>
    </xf>
    <xf numFmtId="4" fontId="8" fillId="0" borderId="107" xfId="0" applyNumberFormat="1" applyFont="1" applyBorder="1" applyAlignment="1">
      <alignment horizontal="right" vertical="center"/>
    </xf>
    <xf numFmtId="1" fontId="8" fillId="0" borderId="54" xfId="0" applyNumberFormat="1" applyFont="1" applyBorder="1" applyAlignment="1">
      <alignment horizontal="center" vertical="center"/>
    </xf>
    <xf numFmtId="3" fontId="8" fillId="0" borderId="81" xfId="0" applyNumberFormat="1" applyFont="1" applyBorder="1" applyAlignment="1">
      <alignment vertical="center"/>
    </xf>
    <xf numFmtId="0" fontId="52" fillId="0" borderId="20" xfId="0" applyFont="1" applyBorder="1" applyAlignment="1">
      <alignment horizontal="center" vertical="center"/>
    </xf>
    <xf numFmtId="0" fontId="52" fillId="20" borderId="19" xfId="0" applyFont="1" applyFill="1" applyBorder="1" applyAlignment="1" quotePrefix="1">
      <alignment vertical="center"/>
    </xf>
    <xf numFmtId="0" fontId="52" fillId="0" borderId="19" xfId="0" applyFont="1" applyBorder="1" applyAlignment="1">
      <alignment vertical="center"/>
    </xf>
    <xf numFmtId="0" fontId="2" fillId="20" borderId="29" xfId="0" applyFont="1" applyFill="1"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2" fillId="0" borderId="3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2" fillId="0" borderId="26" xfId="0" applyFont="1" applyBorder="1" applyAlignment="1">
      <alignment horizontal="center" vertical="center"/>
    </xf>
    <xf numFmtId="0" fontId="2" fillId="0" borderId="29" xfId="0" applyFont="1" applyBorder="1" applyAlignment="1">
      <alignment/>
    </xf>
    <xf numFmtId="4" fontId="51" fillId="20" borderId="13" xfId="0" applyNumberFormat="1" applyFont="1" applyFill="1" applyBorder="1" applyAlignment="1" quotePrefix="1">
      <alignment vertical="center"/>
    </xf>
    <xf numFmtId="4" fontId="51" fillId="20" borderId="16" xfId="0" applyNumberFormat="1" applyFont="1" applyFill="1" applyBorder="1" applyAlignment="1">
      <alignment vertical="center"/>
    </xf>
    <xf numFmtId="0" fontId="52" fillId="20" borderId="26" xfId="0" applyFont="1" applyFill="1" applyBorder="1" applyAlignment="1">
      <alignment horizontal="center" vertical="center"/>
    </xf>
    <xf numFmtId="0" fontId="52" fillId="20" borderId="17" xfId="0" applyFont="1" applyFill="1" applyBorder="1" applyAlignment="1">
      <alignment horizontal="center" vertical="center"/>
    </xf>
    <xf numFmtId="4" fontId="8" fillId="0" borderId="85" xfId="0" applyNumberFormat="1" applyFont="1" applyFill="1" applyBorder="1" applyAlignment="1">
      <alignment horizontal="right" vertical="center"/>
    </xf>
    <xf numFmtId="0" fontId="8" fillId="0" borderId="107" xfId="0" applyFont="1" applyFill="1" applyBorder="1" applyAlignment="1">
      <alignment horizontal="right" vertical="center"/>
    </xf>
    <xf numFmtId="4" fontId="8" fillId="0" borderId="26" xfId="0" applyNumberFormat="1" applyFont="1" applyFill="1" applyBorder="1" applyAlignment="1">
      <alignment vertical="center"/>
    </xf>
    <xf numFmtId="4" fontId="8" fillId="0" borderId="17" xfId="0" applyNumberFormat="1" applyFont="1" applyFill="1" applyBorder="1" applyAlignment="1">
      <alignment vertical="center"/>
    </xf>
    <xf numFmtId="3" fontId="8" fillId="0" borderId="80" xfId="0" applyNumberFormat="1" applyFont="1" applyBorder="1" applyAlignment="1">
      <alignment vertical="center"/>
    </xf>
    <xf numFmtId="4" fontId="8" fillId="0" borderId="59" xfId="0" applyNumberFormat="1" applyFont="1" applyBorder="1" applyAlignment="1">
      <alignment vertical="center"/>
    </xf>
    <xf numFmtId="4" fontId="8" fillId="0" borderId="61" xfId="0" applyNumberFormat="1" applyFont="1" applyBorder="1" applyAlignment="1">
      <alignment vertical="center"/>
    </xf>
    <xf numFmtId="4" fontId="0" fillId="20" borderId="55" xfId="0" applyNumberFormat="1" applyFill="1" applyBorder="1" applyAlignment="1">
      <alignment vertical="center"/>
    </xf>
    <xf numFmtId="4" fontId="0" fillId="20" borderId="54" xfId="0" applyNumberFormat="1" applyFill="1" applyBorder="1" applyAlignment="1">
      <alignment vertical="center"/>
    </xf>
    <xf numFmtId="4" fontId="0" fillId="20" borderId="156" xfId="0" applyNumberFormat="1" applyFill="1" applyBorder="1" applyAlignment="1">
      <alignment vertical="center"/>
    </xf>
    <xf numFmtId="0" fontId="52" fillId="0" borderId="23" xfId="0" applyFont="1" applyBorder="1" applyAlignment="1">
      <alignment vertical="center"/>
    </xf>
    <xf numFmtId="0" fontId="52" fillId="0" borderId="24" xfId="0" applyFont="1" applyBorder="1" applyAlignment="1">
      <alignment horizontal="center" vertical="center"/>
    </xf>
    <xf numFmtId="1" fontId="52" fillId="0" borderId="78" xfId="0" applyNumberFormat="1" applyFont="1" applyBorder="1" applyAlignment="1">
      <alignment horizontal="center" vertical="center"/>
    </xf>
    <xf numFmtId="1" fontId="52" fillId="0" borderId="156" xfId="0" applyNumberFormat="1" applyFont="1" applyBorder="1" applyAlignment="1">
      <alignment horizontal="center" vertical="center"/>
    </xf>
    <xf numFmtId="4" fontId="8" fillId="0" borderId="26"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4" fontId="8" fillId="0" borderId="74" xfId="0" applyNumberFormat="1" applyFont="1" applyFill="1" applyBorder="1" applyAlignment="1">
      <alignment horizontal="right" vertical="center"/>
    </xf>
    <xf numFmtId="0" fontId="8" fillId="0" borderId="84" xfId="0" applyFont="1" applyFill="1" applyBorder="1" applyAlignment="1">
      <alignment horizontal="right" vertical="center"/>
    </xf>
    <xf numFmtId="4" fontId="8" fillId="0" borderId="12" xfId="0" applyNumberFormat="1" applyFont="1" applyFill="1" applyBorder="1" applyAlignment="1">
      <alignment horizontal="right" vertical="center"/>
    </xf>
    <xf numFmtId="0" fontId="2" fillId="20" borderId="33" xfId="0" applyFont="1" applyFill="1" applyBorder="1" applyAlignment="1">
      <alignment/>
    </xf>
    <xf numFmtId="4" fontId="8" fillId="0" borderId="81" xfId="0" applyNumberFormat="1" applyFont="1" applyBorder="1" applyAlignment="1">
      <alignment horizontal="right" vertical="center"/>
    </xf>
    <xf numFmtId="4" fontId="8" fillId="0" borderId="59" xfId="0" applyNumberFormat="1" applyFont="1" applyFill="1" applyBorder="1" applyAlignment="1">
      <alignment vertical="center"/>
    </xf>
    <xf numFmtId="4" fontId="8" fillId="0" borderId="80" xfId="0" applyNumberFormat="1" applyFont="1" applyBorder="1" applyAlignment="1">
      <alignment horizontal="right" vertical="center"/>
    </xf>
    <xf numFmtId="0" fontId="2" fillId="20" borderId="28" xfId="0" applyFont="1" applyFill="1" applyBorder="1" applyAlignment="1">
      <alignment/>
    </xf>
    <xf numFmtId="4" fontId="8" fillId="0" borderId="84"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4" fontId="8" fillId="0" borderId="81" xfId="0" applyNumberFormat="1" applyFont="1" applyBorder="1" applyAlignment="1">
      <alignment vertical="center"/>
    </xf>
    <xf numFmtId="4" fontId="0" fillId="20" borderId="78" xfId="42" applyNumberFormat="1" applyFill="1" applyBorder="1" applyAlignment="1">
      <alignment horizontal="right" vertical="center"/>
    </xf>
    <xf numFmtId="4" fontId="0" fillId="20" borderId="156" xfId="42" applyNumberFormat="1" applyFill="1" applyBorder="1" applyAlignment="1">
      <alignment horizontal="right" vertical="center"/>
    </xf>
    <xf numFmtId="4" fontId="8" fillId="0" borderId="59" xfId="0" applyNumberFormat="1" applyFont="1" applyFill="1" applyBorder="1" applyAlignment="1">
      <alignment horizontal="right" vertical="center"/>
    </xf>
    <xf numFmtId="4" fontId="8" fillId="0" borderId="107" xfId="0" applyNumberFormat="1" applyFont="1" applyBorder="1" applyAlignment="1">
      <alignment vertical="center"/>
    </xf>
    <xf numFmtId="0" fontId="52" fillId="20" borderId="13" xfId="0" applyFont="1" applyFill="1" applyBorder="1" applyAlignment="1">
      <alignment vertical="center"/>
    </xf>
    <xf numFmtId="4" fontId="0" fillId="20" borderId="55" xfId="42" applyNumberFormat="1" applyFill="1" applyBorder="1" applyAlignment="1">
      <alignment horizontal="right" vertical="center"/>
    </xf>
    <xf numFmtId="4" fontId="0" fillId="0" borderId="55" xfId="0" applyNumberFormat="1" applyBorder="1" applyAlignment="1">
      <alignment vertical="center"/>
    </xf>
    <xf numFmtId="4" fontId="8" fillId="0" borderId="61" xfId="0" applyNumberFormat="1" applyFont="1" applyFill="1" applyBorder="1" applyAlignment="1">
      <alignment vertical="center"/>
    </xf>
    <xf numFmtId="4" fontId="8" fillId="0" borderId="81" xfId="0" applyNumberFormat="1" applyFont="1" applyFill="1" applyBorder="1" applyAlignment="1">
      <alignment horizontal="right" vertical="center"/>
    </xf>
    <xf numFmtId="0" fontId="37" fillId="24" borderId="94" xfId="0" applyFont="1" applyFill="1" applyBorder="1" applyAlignment="1">
      <alignment vertical="center"/>
    </xf>
    <xf numFmtId="0" fontId="28" fillId="24" borderId="115" xfId="0" applyFont="1" applyFill="1" applyBorder="1" applyAlignment="1">
      <alignment vertical="center"/>
    </xf>
    <xf numFmtId="167" fontId="8" fillId="0" borderId="59" xfId="0" applyNumberFormat="1" applyFont="1" applyFill="1" applyBorder="1" applyAlignment="1">
      <alignment vertical="center"/>
    </xf>
    <xf numFmtId="167" fontId="8" fillId="0" borderId="61" xfId="0" applyNumberFormat="1" applyFont="1" applyFill="1" applyBorder="1" applyAlignment="1">
      <alignment vertical="center"/>
    </xf>
    <xf numFmtId="0" fontId="2" fillId="0" borderId="33" xfId="0" applyFont="1" applyBorder="1" applyAlignment="1">
      <alignment/>
    </xf>
    <xf numFmtId="0" fontId="51" fillId="20" borderId="19" xfId="0" applyFont="1" applyFill="1" applyBorder="1" applyAlignment="1" quotePrefix="1">
      <alignment vertical="center"/>
    </xf>
    <xf numFmtId="0" fontId="52" fillId="20" borderId="18" xfId="0" applyFont="1" applyFill="1" applyBorder="1" applyAlignment="1">
      <alignment horizontal="center" vertical="center"/>
    </xf>
    <xf numFmtId="4" fontId="51" fillId="20" borderId="0" xfId="0" applyNumberFormat="1" applyFont="1" applyFill="1" applyBorder="1" applyAlignment="1" quotePrefix="1">
      <alignment vertical="center"/>
    </xf>
    <xf numFmtId="0" fontId="52" fillId="0" borderId="0" xfId="0" applyFont="1" applyBorder="1" applyAlignment="1">
      <alignment vertical="center"/>
    </xf>
    <xf numFmtId="0" fontId="52" fillId="0" borderId="18"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4" fontId="51" fillId="20" borderId="19" xfId="0" applyNumberFormat="1" applyFont="1" applyFill="1" applyBorder="1" applyAlignment="1" quotePrefix="1">
      <alignment vertical="center"/>
    </xf>
    <xf numFmtId="4" fontId="51" fillId="20" borderId="19" xfId="0" applyNumberFormat="1" applyFont="1" applyFill="1" applyBorder="1" applyAlignment="1">
      <alignment vertical="center"/>
    </xf>
    <xf numFmtId="0" fontId="8" fillId="0" borderId="59" xfId="0" applyFont="1" applyFill="1" applyBorder="1" applyAlignment="1">
      <alignment horizontal="right" vertical="center"/>
    </xf>
    <xf numFmtId="0" fontId="52" fillId="0" borderId="13" xfId="0" applyFont="1" applyBorder="1" applyAlignment="1">
      <alignment vertical="center"/>
    </xf>
    <xf numFmtId="4" fontId="51" fillId="20" borderId="16" xfId="0" applyNumberFormat="1" applyFont="1" applyFill="1" applyBorder="1" applyAlignment="1" quotePrefix="1">
      <alignment vertical="center"/>
    </xf>
    <xf numFmtId="0" fontId="52" fillId="20" borderId="0" xfId="0" applyFont="1" applyFill="1" applyBorder="1" applyAlignment="1" quotePrefix="1">
      <alignment vertical="center" wrapText="1"/>
    </xf>
    <xf numFmtId="0" fontId="52" fillId="0" borderId="18"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3" fontId="8" fillId="0" borderId="74" xfId="0" applyNumberFormat="1" applyFont="1" applyBorder="1" applyAlignment="1">
      <alignment vertical="center"/>
    </xf>
    <xf numFmtId="3" fontId="8" fillId="0" borderId="61" xfId="0" applyNumberFormat="1" applyFont="1" applyBorder="1" applyAlignment="1">
      <alignment vertical="center"/>
    </xf>
    <xf numFmtId="4" fontId="8" fillId="0" borderId="78" xfId="0" applyNumberFormat="1" applyFont="1" applyFill="1" applyBorder="1" applyAlignment="1">
      <alignment vertical="center"/>
    </xf>
    <xf numFmtId="4" fontId="8" fillId="0" borderId="54" xfId="0" applyNumberFormat="1" applyFont="1" applyFill="1" applyBorder="1" applyAlignment="1">
      <alignment vertical="center"/>
    </xf>
    <xf numFmtId="168" fontId="0" fillId="0" borderId="173" xfId="0" applyNumberFormat="1" applyFont="1" applyBorder="1" applyAlignment="1">
      <alignment horizontal="right" vertical="center" wrapText="1"/>
    </xf>
    <xf numFmtId="4" fontId="8" fillId="0" borderId="78" xfId="0" applyNumberFormat="1" applyFont="1" applyBorder="1" applyAlignment="1">
      <alignment horizontal="right" vertical="center"/>
    </xf>
    <xf numFmtId="4" fontId="8" fillId="0" borderId="54" xfId="0" applyNumberFormat="1" applyFont="1" applyBorder="1" applyAlignment="1">
      <alignment horizontal="right" vertical="center"/>
    </xf>
    <xf numFmtId="0" fontId="2" fillId="20" borderId="170" xfId="0" applyFont="1" applyFill="1"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0" fillId="0" borderId="54" xfId="0" applyBorder="1" applyAlignment="1">
      <alignment horizontal="center" vertical="center" wrapText="1"/>
    </xf>
    <xf numFmtId="0" fontId="2" fillId="20" borderId="65" xfId="0" applyFont="1" applyFill="1" applyBorder="1" applyAlignment="1">
      <alignment horizontal="center" vertical="center"/>
    </xf>
    <xf numFmtId="0" fontId="0" fillId="0" borderId="10" xfId="0" applyBorder="1" applyAlignment="1">
      <alignment horizontal="center"/>
    </xf>
    <xf numFmtId="0" fontId="0" fillId="0" borderId="106"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 fontId="0" fillId="0" borderId="18" xfId="0" applyNumberFormat="1" applyBorder="1" applyAlignment="1">
      <alignment vertical="center"/>
    </xf>
    <xf numFmtId="4" fontId="0" fillId="20" borderId="93" xfId="0" applyNumberFormat="1" applyFont="1" applyFill="1" applyBorder="1" applyAlignment="1">
      <alignment vertical="center" wrapText="1"/>
    </xf>
    <xf numFmtId="4" fontId="0" fillId="0" borderId="26" xfId="0" applyNumberFormat="1" applyFont="1" applyBorder="1" applyAlignment="1">
      <alignment vertical="center" wrapText="1"/>
    </xf>
    <xf numFmtId="168" fontId="0" fillId="20" borderId="17" xfId="0" applyNumberFormat="1" applyFont="1" applyFill="1" applyBorder="1" applyAlignment="1">
      <alignment horizontal="right" vertical="center" wrapText="1"/>
    </xf>
    <xf numFmtId="168" fontId="0" fillId="0" borderId="20" xfId="0" applyNumberFormat="1" applyFont="1" applyBorder="1" applyAlignment="1">
      <alignment horizontal="right" vertical="center" wrapText="1"/>
    </xf>
    <xf numFmtId="4" fontId="0" fillId="20"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20" borderId="17" xfId="0" applyNumberFormat="1" applyFont="1" applyFill="1" applyBorder="1" applyAlignment="1">
      <alignment vertical="center" wrapText="1"/>
    </xf>
    <xf numFmtId="4" fontId="0" fillId="20" borderId="18" xfId="0" applyNumberFormat="1" applyFill="1" applyBorder="1" applyAlignment="1">
      <alignment vertical="center"/>
    </xf>
    <xf numFmtId="167" fontId="8" fillId="0" borderId="84" xfId="0" applyNumberFormat="1" applyFont="1" applyFill="1" applyBorder="1" applyAlignment="1">
      <alignment vertical="center" wrapText="1"/>
    </xf>
    <xf numFmtId="167" fontId="8" fillId="0" borderId="74" xfId="0" applyNumberFormat="1" applyFont="1" applyFill="1" applyBorder="1" applyAlignment="1">
      <alignment vertical="center" wrapText="1"/>
    </xf>
    <xf numFmtId="168" fontId="0" fillId="0" borderId="26" xfId="0" applyNumberFormat="1" applyFont="1" applyBorder="1" applyAlignment="1">
      <alignment horizontal="right" vertical="center" wrapText="1"/>
    </xf>
    <xf numFmtId="168" fontId="0" fillId="0" borderId="24" xfId="0" applyNumberFormat="1" applyFont="1" applyBorder="1" applyAlignment="1">
      <alignment horizontal="right" vertical="center" wrapText="1"/>
    </xf>
    <xf numFmtId="4" fontId="8" fillId="0" borderId="159" xfId="42" applyNumberFormat="1" applyFont="1" applyBorder="1" applyAlignment="1">
      <alignment vertical="center"/>
    </xf>
    <xf numFmtId="4" fontId="8" fillId="0" borderId="159" xfId="0" applyNumberFormat="1" applyFont="1" applyBorder="1" applyAlignment="1">
      <alignment vertical="center"/>
    </xf>
    <xf numFmtId="4" fontId="8" fillId="0" borderId="107" xfId="42" applyNumberFormat="1" applyFont="1" applyBorder="1" applyAlignment="1">
      <alignment vertical="center"/>
    </xf>
    <xf numFmtId="167" fontId="8" fillId="0" borderId="74" xfId="0" applyNumberFormat="1" applyFont="1" applyFill="1" applyBorder="1" applyAlignment="1">
      <alignment vertical="center"/>
    </xf>
    <xf numFmtId="167" fontId="8" fillId="0" borderId="84" xfId="0" applyNumberFormat="1" applyFont="1" applyFill="1" applyBorder="1" applyAlignment="1">
      <alignment vertical="center"/>
    </xf>
    <xf numFmtId="167" fontId="8" fillId="0" borderId="158" xfId="0" applyNumberFormat="1" applyFont="1" applyFill="1" applyBorder="1" applyAlignment="1">
      <alignment vertical="center" wrapText="1"/>
    </xf>
    <xf numFmtId="4" fontId="8" fillId="0" borderId="118" xfId="42" applyNumberFormat="1" applyFont="1" applyBorder="1" applyAlignment="1">
      <alignment vertical="center"/>
    </xf>
    <xf numFmtId="1" fontId="8" fillId="0" borderId="169" xfId="42" applyNumberFormat="1" applyFont="1" applyBorder="1" applyAlignment="1">
      <alignment horizontal="center" vertical="center"/>
    </xf>
    <xf numFmtId="1" fontId="8" fillId="0" borderId="169" xfId="0" applyNumberFormat="1" applyFont="1" applyBorder="1" applyAlignment="1">
      <alignment horizontal="center" vertical="center"/>
    </xf>
    <xf numFmtId="1" fontId="8" fillId="0" borderId="78" xfId="42" applyNumberFormat="1" applyFont="1" applyBorder="1" applyAlignment="1">
      <alignment horizontal="center" vertical="center"/>
    </xf>
    <xf numFmtId="1" fontId="8" fillId="0" borderId="156" xfId="42" applyNumberFormat="1" applyFont="1" applyBorder="1" applyAlignment="1">
      <alignment horizontal="center" vertical="center"/>
    </xf>
    <xf numFmtId="0" fontId="2" fillId="20" borderId="25" xfId="0" applyFont="1" applyFill="1" applyBorder="1" applyAlignment="1">
      <alignment vertical="center"/>
    </xf>
    <xf numFmtId="0" fontId="0" fillId="0" borderId="13" xfId="0" applyBorder="1" applyAlignment="1">
      <alignment/>
    </xf>
    <xf numFmtId="0" fontId="0" fillId="0" borderId="26" xfId="0" applyBorder="1" applyAlignment="1">
      <alignment/>
    </xf>
    <xf numFmtId="0" fontId="0" fillId="0" borderId="28" xfId="0" applyBorder="1" applyAlignment="1">
      <alignment/>
    </xf>
    <xf numFmtId="0" fontId="0" fillId="0" borderId="16" xfId="0" applyBorder="1" applyAlignment="1">
      <alignment/>
    </xf>
    <xf numFmtId="0" fontId="0" fillId="0" borderId="17" xfId="0" applyBorder="1" applyAlignment="1">
      <alignment/>
    </xf>
    <xf numFmtId="0" fontId="2" fillId="20" borderId="174" xfId="0" applyFont="1" applyFill="1" applyBorder="1" applyAlignment="1">
      <alignment vertical="center"/>
    </xf>
    <xf numFmtId="0" fontId="0" fillId="0" borderId="175" xfId="0" applyBorder="1" applyAlignment="1">
      <alignment/>
    </xf>
    <xf numFmtId="0" fontId="2" fillId="20" borderId="29" xfId="0" applyFont="1" applyFill="1" applyBorder="1" applyAlignment="1">
      <alignment vertical="center"/>
    </xf>
    <xf numFmtId="0" fontId="0" fillId="0" borderId="0" xfId="0" applyBorder="1" applyAlignment="1">
      <alignment/>
    </xf>
    <xf numFmtId="0" fontId="0" fillId="0" borderId="18" xfId="0" applyBorder="1" applyAlignment="1">
      <alignment/>
    </xf>
    <xf numFmtId="0" fontId="0" fillId="0" borderId="29" xfId="0" applyBorder="1" applyAlignment="1">
      <alignment/>
    </xf>
    <xf numFmtId="1" fontId="8" fillId="0" borderId="55" xfId="42" applyNumberFormat="1" applyFont="1" applyBorder="1" applyAlignment="1">
      <alignment horizontal="center" vertical="center"/>
    </xf>
    <xf numFmtId="1" fontId="8" fillId="0" borderId="117" xfId="42" applyNumberFormat="1" applyFont="1" applyBorder="1" applyAlignment="1">
      <alignment horizontal="center" vertical="center"/>
    </xf>
    <xf numFmtId="168" fontId="0" fillId="20" borderId="20" xfId="0" applyNumberFormat="1" applyFont="1" applyFill="1" applyBorder="1" applyAlignment="1">
      <alignment horizontal="right" vertical="center" wrapText="1"/>
    </xf>
    <xf numFmtId="168" fontId="0" fillId="20" borderId="93" xfId="0" applyNumberFormat="1" applyFont="1" applyFill="1" applyBorder="1" applyAlignment="1">
      <alignment horizontal="right" vertical="center" wrapText="1"/>
    </xf>
    <xf numFmtId="0" fontId="2" fillId="20" borderId="53" xfId="0" applyFont="1" applyFill="1" applyBorder="1" applyAlignment="1">
      <alignment horizontal="center" vertical="center" wrapText="1"/>
    </xf>
    <xf numFmtId="0" fontId="0" fillId="0" borderId="53" xfId="0" applyBorder="1" applyAlignment="1">
      <alignment horizontal="center" vertical="center" wrapText="1"/>
    </xf>
    <xf numFmtId="167" fontId="8" fillId="0" borderId="70" xfId="0" applyNumberFormat="1" applyFont="1" applyFill="1" applyBorder="1" applyAlignment="1">
      <alignment vertical="center" wrapText="1"/>
    </xf>
    <xf numFmtId="0" fontId="2" fillId="20" borderId="65" xfId="0" applyFont="1" applyFill="1" applyBorder="1" applyAlignment="1">
      <alignment vertical="center"/>
    </xf>
    <xf numFmtId="0" fontId="0" fillId="0" borderId="10" xfId="0" applyBorder="1" applyAlignment="1">
      <alignment/>
    </xf>
    <xf numFmtId="0" fontId="0" fillId="0" borderId="106" xfId="0" applyBorder="1" applyAlignment="1">
      <alignment/>
    </xf>
    <xf numFmtId="4" fontId="8" fillId="0" borderId="56" xfId="0" applyNumberFormat="1" applyFont="1" applyFill="1" applyBorder="1" applyAlignment="1">
      <alignment vertical="center"/>
    </xf>
    <xf numFmtId="4" fontId="8" fillId="0" borderId="142" xfId="0" applyNumberFormat="1" applyFont="1" applyFill="1" applyBorder="1" applyAlignment="1">
      <alignment vertical="center"/>
    </xf>
    <xf numFmtId="4" fontId="8" fillId="0" borderId="55" xfId="0" applyNumberFormat="1" applyFont="1" applyBorder="1" applyAlignment="1">
      <alignment vertical="center"/>
    </xf>
    <xf numFmtId="4" fontId="8" fillId="0" borderId="142" xfId="0" applyNumberFormat="1" applyFont="1" applyBorder="1" applyAlignment="1">
      <alignment vertical="center"/>
    </xf>
    <xf numFmtId="0" fontId="2" fillId="20" borderId="98" xfId="0" applyFont="1" applyFill="1" applyBorder="1" applyAlignment="1">
      <alignment horizontal="center" vertical="center" wrapText="1"/>
    </xf>
    <xf numFmtId="0" fontId="0" fillId="0" borderId="133" xfId="0" applyBorder="1" applyAlignment="1">
      <alignment/>
    </xf>
    <xf numFmtId="0" fontId="0" fillId="0" borderId="134" xfId="0" applyBorder="1" applyAlignment="1">
      <alignment/>
    </xf>
    <xf numFmtId="4" fontId="0" fillId="20" borderId="55" xfId="0" applyNumberFormat="1" applyFont="1" applyFill="1" applyBorder="1" applyAlignment="1">
      <alignment vertical="center"/>
    </xf>
    <xf numFmtId="4" fontId="0" fillId="0" borderId="142" xfId="0" applyNumberFormat="1" applyFont="1" applyBorder="1" applyAlignment="1">
      <alignment vertical="center"/>
    </xf>
    <xf numFmtId="0" fontId="2" fillId="20" borderId="67" xfId="0" applyFont="1" applyFill="1" applyBorder="1" applyAlignment="1">
      <alignment horizontal="center" vertical="center"/>
    </xf>
    <xf numFmtId="0" fontId="0" fillId="20" borderId="54" xfId="0" applyFill="1" applyBorder="1" applyAlignment="1">
      <alignment horizontal="center" vertical="center"/>
    </xf>
    <xf numFmtId="4" fontId="0" fillId="20" borderId="56" xfId="0" applyNumberFormat="1" applyFont="1" applyFill="1" applyBorder="1" applyAlignment="1">
      <alignment vertical="center"/>
    </xf>
    <xf numFmtId="0" fontId="2" fillId="20" borderId="56" xfId="0" applyNumberFormat="1" applyFont="1" applyFill="1" applyBorder="1" applyAlignment="1">
      <alignment vertical="center"/>
    </xf>
    <xf numFmtId="0" fontId="2" fillId="20" borderId="142" xfId="0" applyFont="1" applyFill="1" applyBorder="1" applyAlignment="1">
      <alignment vertical="center"/>
    </xf>
    <xf numFmtId="0" fontId="0" fillId="20" borderId="56" xfId="0" applyNumberFormat="1" applyFill="1" applyBorder="1" applyAlignment="1">
      <alignment vertical="center"/>
    </xf>
    <xf numFmtId="0" fontId="0" fillId="0" borderId="142" xfId="0" applyBorder="1" applyAlignment="1">
      <alignment vertical="center"/>
    </xf>
    <xf numFmtId="0" fontId="0" fillId="20" borderId="56" xfId="0" applyFill="1" applyBorder="1" applyAlignment="1">
      <alignment vertical="center"/>
    </xf>
    <xf numFmtId="0" fontId="0" fillId="20" borderId="142" xfId="0" applyFill="1" applyBorder="1" applyAlignment="1">
      <alignment vertical="center"/>
    </xf>
    <xf numFmtId="4" fontId="8" fillId="0" borderId="56" xfId="0" applyNumberFormat="1" applyFont="1" applyBorder="1" applyAlignment="1">
      <alignment vertical="center"/>
    </xf>
    <xf numFmtId="0" fontId="0" fillId="0" borderId="0" xfId="0" applyFont="1" applyAlignment="1">
      <alignment vertical="top" wrapText="1"/>
    </xf>
    <xf numFmtId="0" fontId="2" fillId="20" borderId="65" xfId="0" applyFont="1" applyFill="1" applyBorder="1" applyAlignment="1">
      <alignment horizontal="center" vertical="center" wrapText="1"/>
    </xf>
    <xf numFmtId="4" fontId="8" fillId="0" borderId="55" xfId="0" applyNumberFormat="1" applyFont="1" applyFill="1" applyBorder="1" applyAlignment="1">
      <alignment vertical="center"/>
    </xf>
    <xf numFmtId="0" fontId="0" fillId="20" borderId="67" xfId="0" applyNumberFormat="1" applyFill="1" applyBorder="1" applyAlignment="1">
      <alignment vertical="center"/>
    </xf>
    <xf numFmtId="0" fontId="0" fillId="20" borderId="55" xfId="0" applyFill="1" applyBorder="1" applyAlignment="1">
      <alignment vertical="center"/>
    </xf>
    <xf numFmtId="0" fontId="0" fillId="0" borderId="54" xfId="0" applyBorder="1" applyAlignment="1">
      <alignment horizontal="center" vertical="center"/>
    </xf>
    <xf numFmtId="0" fontId="0" fillId="20" borderId="54" xfId="0" applyFill="1" applyBorder="1" applyAlignment="1">
      <alignment horizontal="center" vertical="center" wrapText="1"/>
    </xf>
    <xf numFmtId="0" fontId="2" fillId="20" borderId="53" xfId="0" applyFont="1" applyFill="1" applyBorder="1" applyAlignment="1">
      <alignment horizontal="center" wrapText="1"/>
    </xf>
    <xf numFmtId="0" fontId="0" fillId="0" borderId="53" xfId="0" applyBorder="1" applyAlignment="1">
      <alignment horizontal="center" wrapText="1"/>
    </xf>
    <xf numFmtId="0" fontId="2" fillId="20" borderId="55" xfId="0" applyNumberFormat="1" applyFont="1" applyFill="1" applyBorder="1" applyAlignment="1">
      <alignment vertical="center"/>
    </xf>
    <xf numFmtId="4" fontId="0" fillId="20" borderId="30" xfId="0" applyNumberFormat="1" applyFill="1" applyBorder="1" applyAlignment="1">
      <alignment vertical="center" wrapText="1"/>
    </xf>
    <xf numFmtId="4" fontId="0" fillId="20" borderId="30" xfId="0" applyNumberFormat="1" applyFill="1" applyBorder="1" applyAlignment="1">
      <alignment vertical="center"/>
    </xf>
    <xf numFmtId="0" fontId="0" fillId="20" borderId="29" xfId="0" applyFont="1" applyFill="1" applyBorder="1" applyAlignment="1" quotePrefix="1">
      <alignment vertical="center"/>
    </xf>
    <xf numFmtId="0" fontId="0" fillId="0" borderId="29" xfId="0" applyFont="1" applyBorder="1" applyAlignment="1">
      <alignment/>
    </xf>
    <xf numFmtId="4" fontId="8" fillId="0" borderId="156" xfId="0" applyNumberFormat="1" applyFont="1" applyBorder="1" applyAlignment="1">
      <alignment vertical="center"/>
    </xf>
    <xf numFmtId="4" fontId="0" fillId="20" borderId="29" xfId="0" applyNumberFormat="1" applyFill="1" applyBorder="1" applyAlignment="1">
      <alignment vertical="center" wrapText="1"/>
    </xf>
    <xf numFmtId="4" fontId="0" fillId="20" borderId="29" xfId="0" applyNumberFormat="1" applyFill="1" applyBorder="1" applyAlignment="1">
      <alignment vertical="center"/>
    </xf>
    <xf numFmtId="4" fontId="0" fillId="20" borderId="55" xfId="0" applyNumberFormat="1" applyFill="1" applyBorder="1" applyAlignment="1">
      <alignment vertical="center" wrapText="1"/>
    </xf>
    <xf numFmtId="0" fontId="8" fillId="0" borderId="0" xfId="0" applyFont="1" applyBorder="1" applyAlignment="1">
      <alignment vertical="center"/>
    </xf>
    <xf numFmtId="0" fontId="8" fillId="0" borderId="16" xfId="0" applyFont="1" applyBorder="1" applyAlignment="1">
      <alignment vertical="center"/>
    </xf>
    <xf numFmtId="0" fontId="0" fillId="20" borderId="25" xfId="0" applyFont="1" applyFill="1" applyBorder="1" applyAlignment="1" quotePrefix="1">
      <alignment vertical="center"/>
    </xf>
    <xf numFmtId="0" fontId="0" fillId="0" borderId="26" xfId="0" applyBorder="1" applyAlignment="1">
      <alignment vertical="center"/>
    </xf>
    <xf numFmtId="0" fontId="0" fillId="20" borderId="29" xfId="0" applyFont="1" applyFill="1" applyBorder="1" applyAlignment="1">
      <alignment vertical="center"/>
    </xf>
    <xf numFmtId="0" fontId="0" fillId="0" borderId="18" xfId="0" applyBorder="1" applyAlignment="1">
      <alignment vertical="center"/>
    </xf>
    <xf numFmtId="0" fontId="8" fillId="0" borderId="19" xfId="0" applyFont="1" applyBorder="1" applyAlignment="1">
      <alignment vertical="center"/>
    </xf>
    <xf numFmtId="0" fontId="0" fillId="20" borderId="30" xfId="0" applyFont="1" applyFill="1" applyBorder="1" applyAlignment="1" quotePrefix="1">
      <alignment vertical="center"/>
    </xf>
    <xf numFmtId="0" fontId="0" fillId="20" borderId="30" xfId="0" applyFont="1" applyFill="1" applyBorder="1" applyAlignment="1">
      <alignment vertical="center"/>
    </xf>
    <xf numFmtId="4" fontId="8" fillId="0" borderId="176" xfId="0" applyNumberFormat="1" applyFont="1" applyBorder="1" applyAlignment="1">
      <alignment vertical="center"/>
    </xf>
    <xf numFmtId="0" fontId="8" fillId="0" borderId="26" xfId="0" applyFont="1" applyFill="1" applyBorder="1" applyAlignment="1">
      <alignment vertical="center" wrapText="1"/>
    </xf>
    <xf numFmtId="0" fontId="8" fillId="0" borderId="17" xfId="0" applyFont="1" applyFill="1" applyBorder="1" applyAlignment="1">
      <alignment vertical="center" wrapText="1"/>
    </xf>
    <xf numFmtId="4" fontId="8" fillId="0" borderId="158" xfId="0" applyNumberFormat="1" applyFont="1" applyBorder="1" applyAlignment="1">
      <alignment vertical="center"/>
    </xf>
    <xf numFmtId="4" fontId="8" fillId="0" borderId="177" xfId="0" applyNumberFormat="1" applyFont="1" applyBorder="1" applyAlignment="1">
      <alignment vertical="center"/>
    </xf>
    <xf numFmtId="4" fontId="8" fillId="0" borderId="178" xfId="0" applyNumberFormat="1" applyFont="1" applyBorder="1" applyAlignment="1">
      <alignment vertical="center"/>
    </xf>
    <xf numFmtId="0" fontId="0" fillId="20" borderId="28" xfId="0" applyFont="1" applyFill="1" applyBorder="1" applyAlignment="1">
      <alignment vertical="center"/>
    </xf>
    <xf numFmtId="0" fontId="8" fillId="0" borderId="13" xfId="0" applyFont="1" applyBorder="1" applyAlignment="1">
      <alignment vertical="center"/>
    </xf>
    <xf numFmtId="0" fontId="8" fillId="0" borderId="179" xfId="0" applyFont="1" applyBorder="1" applyAlignment="1">
      <alignment vertical="center"/>
    </xf>
    <xf numFmtId="0" fontId="0" fillId="0" borderId="17" xfId="0" applyBorder="1" applyAlignment="1">
      <alignment vertical="center"/>
    </xf>
    <xf numFmtId="4" fontId="0" fillId="20" borderId="180" xfId="0" applyNumberFormat="1" applyFill="1" applyBorder="1" applyAlignment="1">
      <alignment vertical="center"/>
    </xf>
    <xf numFmtId="0" fontId="0" fillId="0" borderId="28" xfId="0" applyFont="1" applyBorder="1" applyAlignment="1">
      <alignment/>
    </xf>
    <xf numFmtId="4" fontId="8" fillId="0" borderId="26" xfId="0" applyNumberFormat="1" applyFont="1" applyBorder="1" applyAlignment="1">
      <alignment vertical="center"/>
    </xf>
    <xf numFmtId="4" fontId="8" fillId="0" borderId="17" xfId="0" applyNumberFormat="1" applyFont="1" applyBorder="1" applyAlignment="1">
      <alignment vertical="center"/>
    </xf>
    <xf numFmtId="4" fontId="0" fillId="20" borderId="78" xfId="0" applyNumberFormat="1" applyFill="1" applyBorder="1" applyAlignment="1">
      <alignment vertical="center" wrapText="1"/>
    </xf>
    <xf numFmtId="0" fontId="2" fillId="20" borderId="106" xfId="0" applyFont="1" applyFill="1" applyBorder="1" applyAlignment="1">
      <alignment horizontal="center" vertical="center" wrapText="1"/>
    </xf>
    <xf numFmtId="0" fontId="0" fillId="0" borderId="33" xfId="0" applyBorder="1" applyAlignment="1">
      <alignment/>
    </xf>
    <xf numFmtId="0" fontId="0" fillId="0" borderId="12" xfId="0" applyBorder="1" applyAlignment="1">
      <alignment/>
    </xf>
    <xf numFmtId="4" fontId="8" fillId="0" borderId="13" xfId="0" applyNumberFormat="1" applyFont="1" applyBorder="1" applyAlignment="1">
      <alignment vertical="center"/>
    </xf>
    <xf numFmtId="4" fontId="8" fillId="0" borderId="16" xfId="0" applyNumberFormat="1" applyFont="1" applyBorder="1" applyAlignment="1">
      <alignment vertical="center"/>
    </xf>
    <xf numFmtId="0" fontId="0" fillId="0" borderId="33" xfId="0" applyFont="1" applyBorder="1" applyAlignment="1">
      <alignment/>
    </xf>
    <xf numFmtId="4" fontId="8" fillId="0" borderId="0" xfId="0" applyNumberFormat="1" applyFont="1" applyBorder="1" applyAlignment="1">
      <alignment vertical="center"/>
    </xf>
    <xf numFmtId="4" fontId="8" fillId="0" borderId="181" xfId="0" applyNumberFormat="1" applyFont="1" applyBorder="1" applyAlignment="1">
      <alignment vertical="center"/>
    </xf>
    <xf numFmtId="4" fontId="8" fillId="0" borderId="182" xfId="0" applyNumberFormat="1" applyFont="1" applyBorder="1" applyAlignment="1">
      <alignment vertical="center"/>
    </xf>
    <xf numFmtId="4" fontId="8" fillId="0" borderId="183" xfId="0" applyNumberFormat="1" applyFont="1" applyBorder="1" applyAlignment="1">
      <alignment vertical="center"/>
    </xf>
    <xf numFmtId="4" fontId="0" fillId="20" borderId="184" xfId="0" applyNumberFormat="1" applyFill="1" applyBorder="1" applyAlignment="1">
      <alignment vertical="center" wrapText="1"/>
    </xf>
    <xf numFmtId="4" fontId="0" fillId="20" borderId="28" xfId="0" applyNumberFormat="1" applyFill="1" applyBorder="1" applyAlignment="1">
      <alignment vertical="center"/>
    </xf>
    <xf numFmtId="4" fontId="0" fillId="20" borderId="32" xfId="0" applyNumberFormat="1" applyFill="1" applyBorder="1" applyAlignment="1">
      <alignment vertical="center"/>
    </xf>
    <xf numFmtId="4" fontId="8" fillId="0" borderId="72" xfId="0" applyNumberFormat="1" applyFont="1" applyBorder="1" applyAlignment="1">
      <alignment vertical="center"/>
    </xf>
    <xf numFmtId="4" fontId="0" fillId="20" borderId="25" xfId="0" applyNumberFormat="1" applyFill="1" applyBorder="1" applyAlignment="1">
      <alignment vertical="center" wrapText="1"/>
    </xf>
    <xf numFmtId="4" fontId="0" fillId="20" borderId="27" xfId="0" applyNumberFormat="1" applyFill="1" applyBorder="1" applyAlignment="1">
      <alignment vertical="center"/>
    </xf>
    <xf numFmtId="4" fontId="8" fillId="0" borderId="185" xfId="0" applyNumberFormat="1" applyFont="1" applyBorder="1" applyAlignment="1">
      <alignment vertical="center"/>
    </xf>
    <xf numFmtId="4" fontId="8" fillId="0" borderId="186" xfId="0" applyNumberFormat="1" applyFont="1" applyBorder="1" applyAlignment="1">
      <alignment vertical="center"/>
    </xf>
    <xf numFmtId="0" fontId="8" fillId="0" borderId="30" xfId="0" applyFont="1" applyBorder="1" applyAlignment="1">
      <alignment vertical="center"/>
    </xf>
    <xf numFmtId="0" fontId="8" fillId="0" borderId="23" xfId="0" applyFont="1" applyBorder="1" applyAlignment="1">
      <alignment vertical="center"/>
    </xf>
    <xf numFmtId="0" fontId="8" fillId="0" borderId="184" xfId="0" applyFont="1" applyBorder="1" applyAlignment="1">
      <alignment vertical="center"/>
    </xf>
    <xf numFmtId="0" fontId="8" fillId="0" borderId="28"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0" fillId="20" borderId="32" xfId="0" applyFont="1" applyFill="1" applyBorder="1" applyAlignment="1">
      <alignment vertical="center"/>
    </xf>
    <xf numFmtId="0" fontId="8" fillId="0" borderId="21" xfId="0" applyFont="1" applyBorder="1" applyAlignment="1">
      <alignment vertical="center"/>
    </xf>
    <xf numFmtId="4" fontId="8" fillId="0" borderId="187" xfId="0" applyNumberFormat="1" applyFont="1" applyBorder="1" applyAlignment="1">
      <alignment vertical="center"/>
    </xf>
    <xf numFmtId="0" fontId="8" fillId="0" borderId="20" xfId="0" applyFont="1" applyFill="1" applyBorder="1" applyAlignment="1">
      <alignment vertical="center"/>
    </xf>
    <xf numFmtId="0" fontId="8" fillId="0" borderId="24" xfId="0" applyFont="1" applyFill="1" applyBorder="1" applyAlignment="1">
      <alignment vertical="center"/>
    </xf>
    <xf numFmtId="0" fontId="0" fillId="20" borderId="27" xfId="0" applyFont="1" applyFill="1" applyBorder="1" applyAlignment="1">
      <alignment vertical="center"/>
    </xf>
    <xf numFmtId="0" fontId="8" fillId="0" borderId="14"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0" fillId="20" borderId="28" xfId="0" applyFill="1" applyBorder="1" applyAlignment="1">
      <alignment vertical="center"/>
    </xf>
    <xf numFmtId="0" fontId="0" fillId="20" borderId="184" xfId="0" applyFont="1" applyFill="1" applyBorder="1" applyAlignment="1" quotePrefix="1">
      <alignment vertical="center"/>
    </xf>
    <xf numFmtId="0" fontId="0" fillId="20" borderId="20" xfId="0" applyFont="1" applyFill="1" applyBorder="1" applyAlignment="1" quotePrefix="1">
      <alignment vertical="center"/>
    </xf>
    <xf numFmtId="0" fontId="0" fillId="20" borderId="20" xfId="0" applyFont="1" applyFill="1" applyBorder="1" applyAlignment="1">
      <alignment vertical="center"/>
    </xf>
    <xf numFmtId="0" fontId="0" fillId="20" borderId="25" xfId="0" applyFont="1" applyFill="1" applyBorder="1" applyAlignment="1">
      <alignment vertical="center"/>
    </xf>
    <xf numFmtId="0" fontId="8" fillId="0" borderId="20" xfId="0" applyFont="1" applyFill="1" applyBorder="1" applyAlignment="1" quotePrefix="1">
      <alignment vertical="center"/>
    </xf>
    <xf numFmtId="0" fontId="8" fillId="0" borderId="20" xfId="0" applyFont="1" applyFill="1" applyBorder="1" applyAlignment="1">
      <alignment vertical="center"/>
    </xf>
    <xf numFmtId="4" fontId="0" fillId="20" borderId="33" xfId="0" applyNumberFormat="1" applyFill="1" applyBorder="1" applyAlignment="1">
      <alignment vertical="center"/>
    </xf>
    <xf numFmtId="0" fontId="8" fillId="0" borderId="26" xfId="0" applyFont="1" applyFill="1" applyBorder="1" applyAlignment="1">
      <alignment vertical="center" wrapText="1"/>
    </xf>
    <xf numFmtId="0" fontId="0" fillId="20" borderId="33" xfId="0" applyFont="1" applyFill="1" applyBorder="1" applyAlignment="1">
      <alignment vertical="center"/>
    </xf>
    <xf numFmtId="4" fontId="0" fillId="20" borderId="31" xfId="0" applyNumberFormat="1" applyFill="1" applyBorder="1" applyAlignment="1">
      <alignment vertical="center"/>
    </xf>
    <xf numFmtId="4" fontId="8" fillId="0" borderId="188" xfId="0" applyNumberFormat="1" applyFont="1" applyBorder="1" applyAlignment="1">
      <alignment vertical="center"/>
    </xf>
    <xf numFmtId="0" fontId="8" fillId="0" borderId="26" xfId="0" applyFont="1" applyFill="1" applyBorder="1" applyAlignment="1">
      <alignment vertical="center"/>
    </xf>
    <xf numFmtId="4" fontId="0" fillId="20" borderId="56" xfId="0" applyNumberFormat="1" applyFill="1" applyBorder="1" applyAlignment="1">
      <alignment vertical="center" wrapText="1"/>
    </xf>
    <xf numFmtId="0" fontId="0" fillId="20" borderId="26" xfId="0" applyFont="1" applyFill="1" applyBorder="1" applyAlignment="1" quotePrefix="1">
      <alignment vertical="center"/>
    </xf>
    <xf numFmtId="0" fontId="0" fillId="20" borderId="17" xfId="0" applyFont="1" applyFill="1" applyBorder="1" applyAlignment="1" quotePrefix="1">
      <alignment vertical="center"/>
    </xf>
    <xf numFmtId="0" fontId="0" fillId="20" borderId="189" xfId="0" applyFont="1" applyFill="1" applyBorder="1" applyAlignment="1" quotePrefix="1">
      <alignment vertical="center"/>
    </xf>
    <xf numFmtId="0" fontId="0" fillId="0" borderId="190" xfId="0" applyBorder="1" applyAlignment="1">
      <alignment/>
    </xf>
    <xf numFmtId="3" fontId="8" fillId="0" borderId="25" xfId="0" applyNumberFormat="1" applyFont="1" applyBorder="1" applyAlignment="1">
      <alignment vertical="center"/>
    </xf>
    <xf numFmtId="0" fontId="2" fillId="20" borderId="172" xfId="0" applyFont="1" applyFill="1" applyBorder="1" applyAlignment="1">
      <alignment horizontal="center" vertical="center" wrapText="1"/>
    </xf>
    <xf numFmtId="0" fontId="2" fillId="20" borderId="113" xfId="0" applyFont="1" applyFill="1" applyBorder="1" applyAlignment="1">
      <alignment horizontal="center" vertical="center" wrapText="1" shrinkToFit="1"/>
    </xf>
    <xf numFmtId="0" fontId="2" fillId="20" borderId="80" xfId="0" applyFont="1" applyFill="1" applyBorder="1" applyAlignment="1">
      <alignment horizontal="center" vertical="center" wrapText="1" shrinkToFit="1"/>
    </xf>
    <xf numFmtId="0" fontId="2" fillId="20" borderId="97" xfId="0" applyFont="1" applyFill="1" applyBorder="1" applyAlignment="1">
      <alignment horizontal="center" vertical="center" wrapText="1" shrinkToFit="1"/>
    </xf>
    <xf numFmtId="0" fontId="2" fillId="20" borderId="61" xfId="0" applyFont="1" applyFill="1" applyBorder="1" applyAlignment="1">
      <alignment horizontal="center" vertical="center" wrapText="1" shrinkToFit="1"/>
    </xf>
    <xf numFmtId="0" fontId="2" fillId="20" borderId="191" xfId="0" applyFont="1" applyFill="1" applyBorder="1" applyAlignment="1">
      <alignment horizontal="center"/>
    </xf>
    <xf numFmtId="0" fontId="2" fillId="20" borderId="192" xfId="0" applyFont="1" applyFill="1" applyBorder="1" applyAlignment="1">
      <alignment horizontal="center"/>
    </xf>
    <xf numFmtId="0" fontId="0" fillId="0" borderId="150" xfId="0" applyBorder="1" applyAlignment="1">
      <alignment/>
    </xf>
    <xf numFmtId="0" fontId="2" fillId="20" borderId="67" xfId="0" applyFont="1" applyFill="1" applyBorder="1" applyAlignment="1">
      <alignment horizontal="center" vertical="center" wrapText="1" shrinkToFit="1"/>
    </xf>
    <xf numFmtId="0" fontId="2" fillId="20" borderId="54" xfId="0" applyFont="1" applyFill="1" applyBorder="1" applyAlignment="1">
      <alignment horizontal="center" vertical="center" wrapText="1" shrinkToFit="1"/>
    </xf>
    <xf numFmtId="0" fontId="2" fillId="0" borderId="6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70" xfId="0" applyFont="1"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2" fillId="0" borderId="6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70" xfId="0" applyFont="1" applyFill="1" applyBorder="1" applyAlignment="1">
      <alignment horizontal="center" vertical="center"/>
    </xf>
    <xf numFmtId="0" fontId="0" fillId="0" borderId="193" xfId="0" applyFill="1" applyBorder="1" applyAlignment="1">
      <alignment horizontal="center" vertical="center"/>
    </xf>
    <xf numFmtId="0" fontId="2" fillId="0" borderId="127" xfId="0" applyFont="1" applyFill="1" applyBorder="1" applyAlignment="1">
      <alignment horizontal="center" vertical="center" wrapText="1"/>
    </xf>
    <xf numFmtId="0" fontId="0" fillId="0" borderId="131" xfId="0" applyFill="1" applyBorder="1" applyAlignment="1">
      <alignment horizontal="center" vertical="center" wrapText="1"/>
    </xf>
    <xf numFmtId="0" fontId="0" fillId="0" borderId="129" xfId="0" applyFill="1" applyBorder="1" applyAlignment="1">
      <alignment horizontal="center" vertical="center" wrapText="1"/>
    </xf>
    <xf numFmtId="0" fontId="0" fillId="0" borderId="131" xfId="0" applyFill="1" applyBorder="1" applyAlignment="1">
      <alignment horizontal="center" vertical="center"/>
    </xf>
    <xf numFmtId="0" fontId="2" fillId="0" borderId="4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55" xfId="0" applyFont="1" applyFill="1" applyBorder="1" applyAlignment="1">
      <alignment horizontal="center" vertical="center" wrapText="1"/>
    </xf>
    <xf numFmtId="0" fontId="0" fillId="0" borderId="80" xfId="0" applyFill="1" applyBorder="1" applyAlignment="1">
      <alignment horizontal="center" vertical="center"/>
    </xf>
    <xf numFmtId="0" fontId="2" fillId="0" borderId="151" xfId="0" applyFont="1" applyFill="1" applyBorder="1" applyAlignment="1">
      <alignment horizontal="center" vertical="center" wrapText="1"/>
    </xf>
    <xf numFmtId="0" fontId="0" fillId="0" borderId="194" xfId="0" applyFill="1" applyBorder="1" applyAlignment="1">
      <alignment horizontal="center" vertical="center"/>
    </xf>
    <xf numFmtId="0" fontId="2" fillId="0" borderId="127" xfId="0" applyFont="1" applyBorder="1" applyAlignment="1">
      <alignment horizontal="center" vertical="center" wrapText="1"/>
    </xf>
    <xf numFmtId="0" fontId="0" fillId="0" borderId="129" xfId="0" applyBorder="1" applyAlignment="1">
      <alignment horizontal="center" vertical="center" wrapText="1"/>
    </xf>
    <xf numFmtId="0" fontId="0" fillId="0" borderId="131" xfId="0" applyBorder="1" applyAlignment="1">
      <alignment horizontal="center" vertical="center"/>
    </xf>
    <xf numFmtId="0" fontId="2" fillId="0" borderId="155" xfId="0" applyFont="1" applyBorder="1" applyAlignment="1">
      <alignment horizontal="center" vertical="center" wrapText="1"/>
    </xf>
    <xf numFmtId="0" fontId="0" fillId="0" borderId="80" xfId="0" applyBorder="1" applyAlignment="1">
      <alignment horizontal="center" vertical="center"/>
    </xf>
    <xf numFmtId="0" fontId="2" fillId="0" borderId="151" xfId="0" applyFont="1" applyBorder="1" applyAlignment="1">
      <alignment horizontal="center" vertical="center" wrapText="1"/>
    </xf>
    <xf numFmtId="0" fontId="0" fillId="0" borderId="194" xfId="0" applyBorder="1" applyAlignment="1">
      <alignment horizontal="center" vertical="center"/>
    </xf>
    <xf numFmtId="0" fontId="0" fillId="0" borderId="131" xfId="0" applyBorder="1" applyAlignment="1">
      <alignment horizontal="center" vertical="center" wrapText="1"/>
    </xf>
    <xf numFmtId="0" fontId="2" fillId="0" borderId="170" xfId="0" applyFont="1" applyBorder="1" applyAlignment="1">
      <alignment horizontal="center" vertical="center"/>
    </xf>
    <xf numFmtId="0" fontId="0" fillId="0" borderId="193" xfId="0" applyBorder="1" applyAlignment="1">
      <alignment horizontal="center" vertical="center"/>
    </xf>
    <xf numFmtId="0" fontId="2" fillId="0" borderId="101" xfId="0" applyFont="1" applyBorder="1" applyAlignment="1">
      <alignment horizontal="center" vertical="center" wrapText="1"/>
    </xf>
    <xf numFmtId="0" fontId="0" fillId="0" borderId="104" xfId="0" applyBorder="1" applyAlignment="1">
      <alignment horizontal="center" vertical="center"/>
    </xf>
    <xf numFmtId="0" fontId="0" fillId="0" borderId="146" xfId="0" applyBorder="1" applyAlignment="1">
      <alignment horizontal="center" vertical="center"/>
    </xf>
    <xf numFmtId="0" fontId="2" fillId="0" borderId="4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63" xfId="0" applyFont="1" applyBorder="1" applyAlignment="1">
      <alignment horizontal="center" vertical="center"/>
    </xf>
    <xf numFmtId="0" fontId="0" fillId="0" borderId="165" xfId="0" applyBorder="1" applyAlignment="1">
      <alignment horizontal="center" vertical="center"/>
    </xf>
    <xf numFmtId="0" fontId="2" fillId="0" borderId="136"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20" xfId="0" applyFont="1" applyBorder="1" applyAlignment="1">
      <alignment horizontal="center" vertical="center"/>
    </xf>
    <xf numFmtId="0" fontId="2" fillId="0" borderId="119" xfId="0" applyFont="1" applyBorder="1" applyAlignment="1">
      <alignment horizontal="center" vertical="center"/>
    </xf>
    <xf numFmtId="0" fontId="2" fillId="0" borderId="195" xfId="0" applyFont="1" applyBorder="1" applyAlignment="1">
      <alignment horizontal="center" vertical="center"/>
    </xf>
    <xf numFmtId="0" fontId="2" fillId="0" borderId="124" xfId="0" applyFont="1" applyBorder="1" applyAlignment="1">
      <alignment horizontal="center" vertical="center"/>
    </xf>
    <xf numFmtId="0" fontId="2" fillId="0" borderId="128" xfId="0" applyFont="1" applyBorder="1" applyAlignment="1">
      <alignment horizontal="center" vertical="center"/>
    </xf>
    <xf numFmtId="0" fontId="2" fillId="0" borderId="125" xfId="0" applyFont="1" applyBorder="1" applyAlignment="1">
      <alignment horizontal="center" vertical="center"/>
    </xf>
    <xf numFmtId="0" fontId="2" fillId="0" borderId="130" xfId="0" applyFont="1" applyBorder="1" applyAlignment="1">
      <alignment horizontal="center" vertical="center"/>
    </xf>
    <xf numFmtId="0" fontId="2" fillId="0" borderId="123" xfId="0" applyFont="1" applyBorder="1" applyAlignment="1">
      <alignment horizontal="center" vertical="center"/>
    </xf>
    <xf numFmtId="0" fontId="2" fillId="0" borderId="132" xfId="0" applyFont="1" applyBorder="1" applyAlignment="1">
      <alignment horizontal="center" vertical="center"/>
    </xf>
    <xf numFmtId="0" fontId="2" fillId="0" borderId="65" xfId="0" applyFont="1" applyBorder="1" applyAlignment="1">
      <alignment horizontal="center" vertical="center"/>
    </xf>
    <xf numFmtId="0" fontId="2" fillId="0" borderId="106"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196" xfId="0" applyFont="1" applyBorder="1" applyAlignment="1">
      <alignment horizontal="center"/>
    </xf>
    <xf numFmtId="0" fontId="2" fillId="0" borderId="171" xfId="0" applyFont="1" applyBorder="1" applyAlignment="1">
      <alignment horizontal="center"/>
    </xf>
    <xf numFmtId="0" fontId="2" fillId="0" borderId="136" xfId="0" applyFont="1" applyBorder="1" applyAlignment="1">
      <alignment horizontal="center"/>
    </xf>
    <xf numFmtId="0" fontId="2" fillId="0" borderId="172" xfId="0" applyFont="1" applyBorder="1" applyAlignment="1">
      <alignment horizontal="center"/>
    </xf>
    <xf numFmtId="0" fontId="2" fillId="0" borderId="65" xfId="0" applyFont="1" applyBorder="1" applyAlignment="1">
      <alignment horizontal="center"/>
    </xf>
    <xf numFmtId="0" fontId="2" fillId="0" borderId="106" xfId="0" applyFont="1" applyBorder="1" applyAlignment="1">
      <alignment horizontal="center"/>
    </xf>
    <xf numFmtId="0" fontId="2" fillId="0" borderId="33" xfId="0" applyFont="1" applyBorder="1" applyAlignment="1">
      <alignment horizontal="center"/>
    </xf>
    <xf numFmtId="0" fontId="2" fillId="0" borderId="12" xfId="0" applyFont="1" applyBorder="1" applyAlignment="1">
      <alignment horizontal="center"/>
    </xf>
    <xf numFmtId="164" fontId="2" fillId="0" borderId="113" xfId="42" applyNumberFormat="1" applyFont="1" applyBorder="1" applyAlignment="1">
      <alignment horizontal="center"/>
    </xf>
    <xf numFmtId="0" fontId="2" fillId="0" borderId="8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omma 7" xfId="45"/>
    <cellStyle name="Comma 8"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1" xfId="58"/>
    <cellStyle name="Normal 12" xfId="59"/>
    <cellStyle name="Normal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Fodder Trees &gt;3 years</a:t>
            </a:r>
          </a:p>
        </c:rich>
      </c:tx>
      <c:layout>
        <c:manualLayout>
          <c:xMode val="factor"/>
          <c:yMode val="factor"/>
          <c:x val="-0.002"/>
          <c:y val="-0.01325"/>
        </c:manualLayout>
      </c:layout>
      <c:spPr>
        <a:noFill/>
        <a:ln w="3175">
          <a:noFill/>
        </a:ln>
      </c:spPr>
    </c:title>
    <c:plotArea>
      <c:layout>
        <c:manualLayout>
          <c:xMode val="edge"/>
          <c:yMode val="edge"/>
          <c:x val="0.2385"/>
          <c:y val="0.298"/>
          <c:w val="0.5"/>
          <c:h val="0.69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Rep1!$C$119:$F$119</c:f>
              <c:strCache/>
            </c:strRef>
          </c:cat>
          <c:val>
            <c:numRef>
              <c:f>Rep1!$C$136:$F$136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375"/>
          <c:w val="0.78325"/>
          <c:h val="0.9495"/>
        </c:manualLayout>
      </c:layout>
      <c:barChart>
        <c:barDir val="col"/>
        <c:grouping val="clustered"/>
        <c:varyColors val="0"/>
        <c:ser>
          <c:idx val="0"/>
          <c:order val="0"/>
          <c:tx>
            <c:strRef>
              <c:f>Rep1!$B$139</c:f>
              <c:strCache>
                <c:ptCount val="1"/>
                <c:pt idx="0">
                  <c:v>Capital cost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Rep1!$B$140:$B$145</c:f>
              <c:numCache/>
            </c:numRef>
          </c:val>
        </c:ser>
        <c:ser>
          <c:idx val="1"/>
          <c:order val="1"/>
          <c:tx>
            <c:strRef>
              <c:f>Rep1!$C$139</c:f>
              <c:strCache>
                <c:ptCount val="1"/>
                <c:pt idx="0">
                  <c:v>Quasi-fixed cost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Rep1!$C$140:$C$145</c:f>
              <c:numCache/>
            </c:numRef>
          </c:val>
        </c:ser>
        <c:ser>
          <c:idx val="2"/>
          <c:order val="2"/>
          <c:tx>
            <c:strRef>
              <c:f>Rep1!$D$139</c:f>
              <c:strCache>
                <c:ptCount val="1"/>
                <c:pt idx="0">
                  <c:v>Labor costs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Rep1!$D$140:$D$145</c:f>
              <c:numCache/>
            </c:numRef>
          </c:val>
        </c:ser>
        <c:ser>
          <c:idx val="3"/>
          <c:order val="3"/>
          <c:tx>
            <c:strRef>
              <c:f>Rep1!$E$139</c:f>
              <c:strCache>
                <c:ptCount val="1"/>
                <c:pt idx="0">
                  <c:v>Non-labor costs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Rep1!$E$140:$E$145</c:f>
              <c:numCache/>
            </c:numRef>
          </c:val>
        </c:ser>
        <c:axId val="49870669"/>
        <c:axId val="46182838"/>
      </c:barChart>
      <c:catAx>
        <c:axId val="49870669"/>
        <c:scaling>
          <c:orientation val="minMax"/>
        </c:scaling>
        <c:axPos val="b"/>
        <c:delete val="0"/>
        <c:numFmt formatCode="General" sourceLinked="1"/>
        <c:majorTickMark val="out"/>
        <c:minorTickMark val="none"/>
        <c:tickLblPos val="nextTo"/>
        <c:spPr>
          <a:ln w="3175">
            <a:solidFill>
              <a:srgbClr val="808080"/>
            </a:solidFill>
          </a:ln>
        </c:spPr>
        <c:crossAx val="46182838"/>
        <c:crosses val="autoZero"/>
        <c:auto val="1"/>
        <c:lblOffset val="100"/>
        <c:tickLblSkip val="1"/>
        <c:noMultiLvlLbl val="0"/>
      </c:catAx>
      <c:valAx>
        <c:axId val="461828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70669"/>
        <c:crossesAt val="1"/>
        <c:crossBetween val="between"/>
        <c:dispUnits/>
      </c:valAx>
      <c:spPr>
        <a:solidFill>
          <a:srgbClr val="FFFFFF"/>
        </a:solidFill>
        <a:ln w="3175">
          <a:noFill/>
        </a:ln>
      </c:spPr>
    </c:plotArea>
    <c:legend>
      <c:legendPos val="r"/>
      <c:layout>
        <c:manualLayout>
          <c:xMode val="edge"/>
          <c:yMode val="edge"/>
          <c:x val="0.82075"/>
          <c:y val="0.37875"/>
          <c:w val="0.1715"/>
          <c:h val="0.23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Fodder Trees &lt;3 years</a:t>
            </a:r>
          </a:p>
        </c:rich>
      </c:tx>
      <c:layout>
        <c:manualLayout>
          <c:xMode val="factor"/>
          <c:yMode val="factor"/>
          <c:x val="-0.002"/>
          <c:y val="-0.0125"/>
        </c:manualLayout>
      </c:layout>
      <c:spPr>
        <a:noFill/>
        <a:ln w="3175">
          <a:noFill/>
        </a:ln>
      </c:spPr>
    </c:title>
    <c:plotArea>
      <c:layout>
        <c:manualLayout>
          <c:xMode val="edge"/>
          <c:yMode val="edge"/>
          <c:x val="0.23675"/>
          <c:y val="0.28925"/>
          <c:w val="0.52925"/>
          <c:h val="0.69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Rep1!$C$97:$F$97</c:f>
              <c:strCache/>
            </c:strRef>
          </c:cat>
          <c:val>
            <c:numRef>
              <c:f>Rep1!$C$114:$F$114</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Perennial Legumes</a:t>
            </a:r>
          </a:p>
        </c:rich>
      </c:tx>
      <c:layout>
        <c:manualLayout>
          <c:xMode val="factor"/>
          <c:yMode val="factor"/>
          <c:x val="-0.00375"/>
          <c:y val="-0.0125"/>
        </c:manualLayout>
      </c:layout>
      <c:spPr>
        <a:noFill/>
        <a:ln w="3175">
          <a:noFill/>
        </a:ln>
      </c:spPr>
    </c:title>
    <c:plotArea>
      <c:layout>
        <c:manualLayout>
          <c:xMode val="edge"/>
          <c:yMode val="edge"/>
          <c:x val="0.22125"/>
          <c:y val="0.2545"/>
          <c:w val="0.5555"/>
          <c:h val="0.7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Rep1!$C$75:$F$75</c:f>
              <c:strCache/>
            </c:strRef>
          </c:cat>
          <c:val>
            <c:numRef>
              <c:f>Rep1!$C$92:$F$92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Annual Legumes</a:t>
            </a:r>
          </a:p>
        </c:rich>
      </c:tx>
      <c:layout>
        <c:manualLayout>
          <c:xMode val="factor"/>
          <c:yMode val="factor"/>
          <c:x val="-0.002"/>
          <c:y val="-0.0125"/>
        </c:manualLayout>
      </c:layout>
      <c:spPr>
        <a:noFill/>
        <a:ln w="3175">
          <a:noFill/>
        </a:ln>
      </c:spPr>
    </c:title>
    <c:plotArea>
      <c:layout>
        <c:manualLayout>
          <c:xMode val="edge"/>
          <c:yMode val="edge"/>
          <c:x val="0.22975"/>
          <c:y val="0.29575"/>
          <c:w val="0.528"/>
          <c:h val="0.69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Rep1!$C$53:$F$53</c:f>
              <c:strCache/>
            </c:strRef>
          </c:cat>
          <c:val>
            <c:numRef>
              <c:f>Rep1!$C$70:$F$70</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Perennial Grasses</a:t>
            </a:r>
          </a:p>
        </c:rich>
      </c:tx>
      <c:layout>
        <c:manualLayout>
          <c:xMode val="factor"/>
          <c:yMode val="factor"/>
          <c:x val="-0.002"/>
          <c:y val="-0.01225"/>
        </c:manualLayout>
      </c:layout>
      <c:spPr>
        <a:noFill/>
        <a:ln w="3175">
          <a:noFill/>
        </a:ln>
      </c:spPr>
    </c:title>
    <c:plotArea>
      <c:layout>
        <c:manualLayout>
          <c:xMode val="edge"/>
          <c:yMode val="edge"/>
          <c:x val="0.23125"/>
          <c:y val="0.282"/>
          <c:w val="0.53525"/>
          <c:h val="0.69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Rep1!$C$30:$F$30</c:f>
              <c:strCache/>
            </c:strRef>
          </c:cat>
          <c:val>
            <c:numRef>
              <c:f>Rep1!$C$47:$F$47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Cost Distribution
</a:t>
            </a:r>
            <a:r>
              <a:rPr lang="en-US" cap="none" sz="1800" b="1" i="0" u="none" baseline="0">
                <a:solidFill>
                  <a:srgbClr val="000000"/>
                </a:solidFill>
              </a:rPr>
              <a:t>Annual Grasses</a:t>
            </a:r>
          </a:p>
        </c:rich>
      </c:tx>
      <c:layout>
        <c:manualLayout>
          <c:xMode val="factor"/>
          <c:yMode val="factor"/>
          <c:x val="-0.002"/>
          <c:y val="-0.014"/>
        </c:manualLayout>
      </c:layout>
      <c:spPr>
        <a:noFill/>
        <a:ln w="3175">
          <a:noFill/>
        </a:ln>
      </c:spPr>
    </c:title>
    <c:plotArea>
      <c:layout>
        <c:manualLayout>
          <c:xMode val="edge"/>
          <c:yMode val="edge"/>
          <c:x val="0.222"/>
          <c:y val="0.29875"/>
          <c:w val="0.554"/>
          <c:h val="0.67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Rep1!$C$8:$F$8</c:f>
              <c:strCache/>
            </c:strRef>
          </c:cat>
          <c:val>
            <c:numRef>
              <c:f>Rep1!$C$25:$F$25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117</xdr:row>
      <xdr:rowOff>161925</xdr:rowOff>
    </xdr:from>
    <xdr:to>
      <xdr:col>20</xdr:col>
      <xdr:colOff>180975</xdr:colOff>
      <xdr:row>135</xdr:row>
      <xdr:rowOff>114300</xdr:rowOff>
    </xdr:to>
    <xdr:graphicFrame>
      <xdr:nvGraphicFramePr>
        <xdr:cNvPr id="1" name="Chart 8"/>
        <xdr:cNvGraphicFramePr/>
      </xdr:nvGraphicFramePr>
      <xdr:xfrm>
        <a:off x="10810875" y="24469725"/>
        <a:ext cx="5067300" cy="3676650"/>
      </xdr:xfrm>
      <a:graphic>
        <a:graphicData uri="http://schemas.openxmlformats.org/drawingml/2006/chart">
          <c:chart xmlns:c="http://schemas.openxmlformats.org/drawingml/2006/chart" r:id="rId1"/>
        </a:graphicData>
      </a:graphic>
    </xdr:graphicFrame>
    <xdr:clientData/>
  </xdr:twoCellAnchor>
  <xdr:twoCellAnchor>
    <xdr:from>
      <xdr:col>5</xdr:col>
      <xdr:colOff>914400</xdr:colOff>
      <xdr:row>137</xdr:row>
      <xdr:rowOff>161925</xdr:rowOff>
    </xdr:from>
    <xdr:to>
      <xdr:col>16</xdr:col>
      <xdr:colOff>9525</xdr:colOff>
      <xdr:row>160</xdr:row>
      <xdr:rowOff>152400</xdr:rowOff>
    </xdr:to>
    <xdr:graphicFrame>
      <xdr:nvGraphicFramePr>
        <xdr:cNvPr id="2" name="Chart 8"/>
        <xdr:cNvGraphicFramePr/>
      </xdr:nvGraphicFramePr>
      <xdr:xfrm>
        <a:off x="7124700" y="28546425"/>
        <a:ext cx="6143625" cy="39338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96</xdr:row>
      <xdr:rowOff>9525</xdr:rowOff>
    </xdr:from>
    <xdr:to>
      <xdr:col>20</xdr:col>
      <xdr:colOff>228600</xdr:colOff>
      <xdr:row>114</xdr:row>
      <xdr:rowOff>9525</xdr:rowOff>
    </xdr:to>
    <xdr:graphicFrame>
      <xdr:nvGraphicFramePr>
        <xdr:cNvPr id="3" name="Chart 8"/>
        <xdr:cNvGraphicFramePr/>
      </xdr:nvGraphicFramePr>
      <xdr:xfrm>
        <a:off x="10820400" y="19916775"/>
        <a:ext cx="5105400" cy="3905250"/>
      </xdr:xfrm>
      <a:graphic>
        <a:graphicData uri="http://schemas.openxmlformats.org/drawingml/2006/chart">
          <c:chart xmlns:c="http://schemas.openxmlformats.org/drawingml/2006/chart" r:id="rId3"/>
        </a:graphicData>
      </a:graphic>
    </xdr:graphicFrame>
    <xdr:clientData/>
  </xdr:twoCellAnchor>
  <xdr:twoCellAnchor>
    <xdr:from>
      <xdr:col>11</xdr:col>
      <xdr:colOff>590550</xdr:colOff>
      <xdr:row>74</xdr:row>
      <xdr:rowOff>0</xdr:rowOff>
    </xdr:from>
    <xdr:to>
      <xdr:col>20</xdr:col>
      <xdr:colOff>219075</xdr:colOff>
      <xdr:row>92</xdr:row>
      <xdr:rowOff>0</xdr:rowOff>
    </xdr:to>
    <xdr:graphicFrame>
      <xdr:nvGraphicFramePr>
        <xdr:cNvPr id="4" name="Chart 9"/>
        <xdr:cNvGraphicFramePr/>
      </xdr:nvGraphicFramePr>
      <xdr:xfrm>
        <a:off x="10801350" y="15335250"/>
        <a:ext cx="5114925" cy="3905250"/>
      </xdr:xfrm>
      <a:graphic>
        <a:graphicData uri="http://schemas.openxmlformats.org/drawingml/2006/chart">
          <c:chart xmlns:c="http://schemas.openxmlformats.org/drawingml/2006/chart" r:id="rId4"/>
        </a:graphicData>
      </a:graphic>
    </xdr:graphicFrame>
    <xdr:clientData/>
  </xdr:twoCellAnchor>
  <xdr:twoCellAnchor>
    <xdr:from>
      <xdr:col>11</xdr:col>
      <xdr:colOff>590550</xdr:colOff>
      <xdr:row>51</xdr:row>
      <xdr:rowOff>161925</xdr:rowOff>
    </xdr:from>
    <xdr:to>
      <xdr:col>20</xdr:col>
      <xdr:colOff>219075</xdr:colOff>
      <xdr:row>69</xdr:row>
      <xdr:rowOff>190500</xdr:rowOff>
    </xdr:to>
    <xdr:graphicFrame>
      <xdr:nvGraphicFramePr>
        <xdr:cNvPr id="5" name="Chart 10"/>
        <xdr:cNvGraphicFramePr/>
      </xdr:nvGraphicFramePr>
      <xdr:xfrm>
        <a:off x="10801350" y="10753725"/>
        <a:ext cx="5114925" cy="3905250"/>
      </xdr:xfrm>
      <a:graphic>
        <a:graphicData uri="http://schemas.openxmlformats.org/drawingml/2006/chart">
          <c:chart xmlns:c="http://schemas.openxmlformats.org/drawingml/2006/chart" r:id="rId5"/>
        </a:graphicData>
      </a:graphic>
    </xdr:graphicFrame>
    <xdr:clientData/>
  </xdr:twoCellAnchor>
  <xdr:twoCellAnchor>
    <xdr:from>
      <xdr:col>11</xdr:col>
      <xdr:colOff>590550</xdr:colOff>
      <xdr:row>29</xdr:row>
      <xdr:rowOff>0</xdr:rowOff>
    </xdr:from>
    <xdr:to>
      <xdr:col>20</xdr:col>
      <xdr:colOff>247650</xdr:colOff>
      <xdr:row>47</xdr:row>
      <xdr:rowOff>47625</xdr:rowOff>
    </xdr:to>
    <xdr:graphicFrame>
      <xdr:nvGraphicFramePr>
        <xdr:cNvPr id="6" name="Chart 11"/>
        <xdr:cNvGraphicFramePr/>
      </xdr:nvGraphicFramePr>
      <xdr:xfrm>
        <a:off x="10801350" y="6019800"/>
        <a:ext cx="5143500" cy="39624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7</xdr:row>
      <xdr:rowOff>9525</xdr:rowOff>
    </xdr:from>
    <xdr:to>
      <xdr:col>20</xdr:col>
      <xdr:colOff>180975</xdr:colOff>
      <xdr:row>25</xdr:row>
      <xdr:rowOff>0</xdr:rowOff>
    </xdr:to>
    <xdr:graphicFrame>
      <xdr:nvGraphicFramePr>
        <xdr:cNvPr id="7" name="Chart 12"/>
        <xdr:cNvGraphicFramePr/>
      </xdr:nvGraphicFramePr>
      <xdr:xfrm>
        <a:off x="10829925" y="1219200"/>
        <a:ext cx="5048250" cy="41338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8"/>
  </sheetPr>
  <dimension ref="A1:N38"/>
  <sheetViews>
    <sheetView zoomScaleSheetLayoutView="100" zoomScalePageLayoutView="0" workbookViewId="0" topLeftCell="A1">
      <selection activeCell="B29" sqref="B29"/>
    </sheetView>
  </sheetViews>
  <sheetFormatPr defaultColWidth="9.140625" defaultRowHeight="12.75"/>
  <cols>
    <col min="1" max="1" width="2.57421875" style="372" customWidth="1"/>
    <col min="2" max="2" width="25.7109375" style="3" customWidth="1"/>
    <col min="3" max="3" width="70.8515625" style="3" customWidth="1"/>
    <col min="4" max="4" width="9.140625" style="3" customWidth="1"/>
    <col min="5" max="5" width="2.8515625" style="3" customWidth="1"/>
    <col min="6" max="16384" width="9.140625" style="3" customWidth="1"/>
  </cols>
  <sheetData>
    <row r="1" s="372" customFormat="1" ht="13.5" thickBot="1">
      <c r="A1" s="371"/>
    </row>
    <row r="2" spans="1:5" s="21" customFormat="1" ht="16.5" thickTop="1">
      <c r="A2" s="374"/>
      <c r="B2" s="353" t="s">
        <v>51</v>
      </c>
      <c r="C2" s="354"/>
      <c r="D2" s="355"/>
      <c r="E2" s="373"/>
    </row>
    <row r="3" spans="1:14" ht="15">
      <c r="A3" s="371"/>
      <c r="B3" s="356"/>
      <c r="C3" s="357"/>
      <c r="D3" s="358"/>
      <c r="E3" s="326"/>
      <c r="F3"/>
      <c r="G3"/>
      <c r="H3"/>
      <c r="I3"/>
      <c r="J3"/>
      <c r="K3"/>
      <c r="L3"/>
      <c r="M3"/>
      <c r="N3"/>
    </row>
    <row r="4" spans="1:14" ht="15.75">
      <c r="A4" s="371"/>
      <c r="B4" s="360" t="s">
        <v>0</v>
      </c>
      <c r="C4" s="357"/>
      <c r="D4" s="358"/>
      <c r="E4" s="326"/>
      <c r="F4"/>
      <c r="G4"/>
      <c r="H4"/>
      <c r="I4"/>
      <c r="J4"/>
      <c r="K4"/>
      <c r="L4"/>
      <c r="M4"/>
      <c r="N4"/>
    </row>
    <row r="5" spans="1:14" ht="91.5" customHeight="1">
      <c r="A5" s="371"/>
      <c r="B5" s="746" t="s">
        <v>98</v>
      </c>
      <c r="C5" s="747"/>
      <c r="D5" s="748"/>
      <c r="E5" s="326"/>
      <c r="F5"/>
      <c r="G5"/>
      <c r="H5"/>
      <c r="I5"/>
      <c r="J5"/>
      <c r="K5"/>
      <c r="L5"/>
      <c r="M5"/>
      <c r="N5"/>
    </row>
    <row r="6" spans="1:14" ht="14.25" customHeight="1">
      <c r="A6" s="371"/>
      <c r="B6" s="361"/>
      <c r="C6" s="359"/>
      <c r="D6" s="362"/>
      <c r="E6" s="326"/>
      <c r="F6"/>
      <c r="G6"/>
      <c r="H6"/>
      <c r="I6"/>
      <c r="J6"/>
      <c r="K6"/>
      <c r="L6"/>
      <c r="M6"/>
      <c r="N6"/>
    </row>
    <row r="7" spans="1:14" ht="15.75" customHeight="1">
      <c r="A7" s="371"/>
      <c r="B7" s="363" t="s">
        <v>99</v>
      </c>
      <c r="C7" s="364"/>
      <c r="D7" s="365"/>
      <c r="E7" s="326"/>
      <c r="F7"/>
      <c r="G7"/>
      <c r="H7"/>
      <c r="I7"/>
      <c r="J7"/>
      <c r="K7"/>
      <c r="L7"/>
      <c r="M7"/>
      <c r="N7"/>
    </row>
    <row r="8" spans="1:14" ht="15" customHeight="1">
      <c r="A8" s="371"/>
      <c r="B8" s="749" t="s">
        <v>100</v>
      </c>
      <c r="C8" s="750"/>
      <c r="D8" s="751"/>
      <c r="E8" s="326"/>
      <c r="F8"/>
      <c r="G8"/>
      <c r="H8"/>
      <c r="I8"/>
      <c r="J8"/>
      <c r="K8"/>
      <c r="L8"/>
      <c r="M8"/>
      <c r="N8"/>
    </row>
    <row r="9" spans="1:14" ht="15" customHeight="1">
      <c r="A9" s="371"/>
      <c r="B9" s="749" t="s">
        <v>52</v>
      </c>
      <c r="C9" s="750"/>
      <c r="D9" s="751"/>
      <c r="E9" s="326"/>
      <c r="F9"/>
      <c r="G9"/>
      <c r="H9"/>
      <c r="I9"/>
      <c r="J9"/>
      <c r="K9"/>
      <c r="L9"/>
      <c r="M9"/>
      <c r="N9"/>
    </row>
    <row r="10" spans="1:14" ht="15" customHeight="1">
      <c r="A10" s="371"/>
      <c r="B10" s="749" t="s">
        <v>53</v>
      </c>
      <c r="C10" s="750"/>
      <c r="D10" s="751"/>
      <c r="E10" s="326"/>
      <c r="F10"/>
      <c r="G10"/>
      <c r="H10"/>
      <c r="I10"/>
      <c r="J10"/>
      <c r="K10"/>
      <c r="L10"/>
      <c r="M10"/>
      <c r="N10"/>
    </row>
    <row r="11" spans="1:14" ht="15" customHeight="1">
      <c r="A11" s="371"/>
      <c r="B11" s="749" t="s">
        <v>263</v>
      </c>
      <c r="C11" s="750"/>
      <c r="D11" s="751"/>
      <c r="E11" s="326"/>
      <c r="F11"/>
      <c r="G11"/>
      <c r="H11"/>
      <c r="I11"/>
      <c r="J11"/>
      <c r="K11"/>
      <c r="L11"/>
      <c r="M11"/>
      <c r="N11"/>
    </row>
    <row r="12" spans="1:14" ht="15" customHeight="1">
      <c r="A12" s="371"/>
      <c r="B12" s="491" t="s">
        <v>276</v>
      </c>
      <c r="C12" s="491"/>
      <c r="D12" s="492"/>
      <c r="E12" s="326"/>
      <c r="F12"/>
      <c r="G12"/>
      <c r="H12"/>
      <c r="I12"/>
      <c r="J12"/>
      <c r="K12"/>
      <c r="L12"/>
      <c r="M12"/>
      <c r="N12"/>
    </row>
    <row r="13" spans="1:14" ht="15">
      <c r="A13" s="371"/>
      <c r="B13" s="491" t="s">
        <v>277</v>
      </c>
      <c r="C13" s="491"/>
      <c r="D13" s="492"/>
      <c r="E13" s="326"/>
      <c r="F13"/>
      <c r="G13"/>
      <c r="H13"/>
      <c r="I13"/>
      <c r="J13"/>
      <c r="K13"/>
      <c r="L13"/>
      <c r="M13"/>
      <c r="N13"/>
    </row>
    <row r="14" spans="1:14" ht="66.75" customHeight="1">
      <c r="A14" s="371"/>
      <c r="B14" s="749" t="s">
        <v>101</v>
      </c>
      <c r="C14" s="750"/>
      <c r="D14" s="751"/>
      <c r="E14" s="326"/>
      <c r="F14"/>
      <c r="G14"/>
      <c r="H14"/>
      <c r="I14"/>
      <c r="J14"/>
      <c r="K14"/>
      <c r="L14"/>
      <c r="M14"/>
      <c r="N14"/>
    </row>
    <row r="15" spans="1:14" ht="15">
      <c r="A15" s="371"/>
      <c r="B15" s="361"/>
      <c r="C15" s="359"/>
      <c r="D15" s="339"/>
      <c r="E15" s="326"/>
      <c r="F15"/>
      <c r="G15"/>
      <c r="H15"/>
      <c r="I15"/>
      <c r="J15"/>
      <c r="K15"/>
      <c r="L15"/>
      <c r="M15"/>
      <c r="N15"/>
    </row>
    <row r="16" spans="1:14" ht="15.75">
      <c r="A16" s="371"/>
      <c r="B16" s="363" t="s">
        <v>102</v>
      </c>
      <c r="C16" s="364"/>
      <c r="D16" s="365"/>
      <c r="E16" s="326"/>
      <c r="F16"/>
      <c r="G16"/>
      <c r="H16"/>
      <c r="I16"/>
      <c r="J16"/>
      <c r="K16"/>
      <c r="L16"/>
      <c r="M16"/>
      <c r="N16"/>
    </row>
    <row r="17" spans="1:14" ht="63" customHeight="1">
      <c r="A17" s="371"/>
      <c r="B17" s="749" t="s">
        <v>103</v>
      </c>
      <c r="C17" s="750"/>
      <c r="D17" s="751"/>
      <c r="E17" s="326"/>
      <c r="F17"/>
      <c r="G17"/>
      <c r="H17"/>
      <c r="I17"/>
      <c r="J17"/>
      <c r="K17"/>
      <c r="L17"/>
      <c r="M17"/>
      <c r="N17"/>
    </row>
    <row r="18" spans="1:5" ht="15">
      <c r="A18" s="371"/>
      <c r="B18" s="361"/>
      <c r="C18" s="359"/>
      <c r="D18" s="362"/>
      <c r="E18" s="372"/>
    </row>
    <row r="19" spans="1:5" ht="15">
      <c r="A19" s="371"/>
      <c r="B19" s="366" t="s">
        <v>104</v>
      </c>
      <c r="C19" s="340" t="s">
        <v>105</v>
      </c>
      <c r="D19" s="367" t="s">
        <v>106</v>
      </c>
      <c r="E19" s="372"/>
    </row>
    <row r="20" spans="1:5" ht="31.5" customHeight="1">
      <c r="A20" s="371"/>
      <c r="B20" s="368" t="s">
        <v>9</v>
      </c>
      <c r="C20" s="341" t="s">
        <v>120</v>
      </c>
      <c r="D20" s="369" t="s">
        <v>26</v>
      </c>
      <c r="E20" s="372"/>
    </row>
    <row r="21" spans="1:5" ht="31.5" customHeight="1">
      <c r="A21" s="371"/>
      <c r="B21" s="368" t="s">
        <v>6</v>
      </c>
      <c r="C21" s="341" t="s">
        <v>107</v>
      </c>
      <c r="D21" s="369" t="s">
        <v>27</v>
      </c>
      <c r="E21" s="372"/>
    </row>
    <row r="22" spans="1:5" ht="30">
      <c r="A22" s="371"/>
      <c r="B22" s="368" t="s">
        <v>108</v>
      </c>
      <c r="C22" s="341" t="s">
        <v>109</v>
      </c>
      <c r="D22" s="369" t="s">
        <v>28</v>
      </c>
      <c r="E22" s="372"/>
    </row>
    <row r="23" spans="1:5" ht="30">
      <c r="A23" s="371"/>
      <c r="B23" s="368" t="s">
        <v>7</v>
      </c>
      <c r="C23" s="341" t="s">
        <v>330</v>
      </c>
      <c r="D23" s="369" t="s">
        <v>29</v>
      </c>
      <c r="E23" s="372"/>
    </row>
    <row r="24" spans="1:5" ht="45">
      <c r="A24" s="371"/>
      <c r="B24" s="368" t="s">
        <v>74</v>
      </c>
      <c r="C24" s="341" t="s">
        <v>331</v>
      </c>
      <c r="D24" s="369" t="s">
        <v>30</v>
      </c>
      <c r="E24" s="372"/>
    </row>
    <row r="25" spans="1:5" ht="30">
      <c r="A25" s="371"/>
      <c r="B25" s="368" t="s">
        <v>110</v>
      </c>
      <c r="C25" s="341" t="s">
        <v>111</v>
      </c>
      <c r="D25" s="369" t="s">
        <v>31</v>
      </c>
      <c r="E25" s="372"/>
    </row>
    <row r="26" spans="1:5" ht="31.5" customHeight="1">
      <c r="A26" s="371"/>
      <c r="B26" s="368" t="s">
        <v>112</v>
      </c>
      <c r="C26" s="341" t="s">
        <v>113</v>
      </c>
      <c r="D26" s="369" t="s">
        <v>32</v>
      </c>
      <c r="E26" s="372"/>
    </row>
    <row r="27" spans="1:5" ht="31.5" customHeight="1">
      <c r="A27" s="371"/>
      <c r="B27" s="368" t="s">
        <v>80</v>
      </c>
      <c r="C27" s="341" t="s">
        <v>344</v>
      </c>
      <c r="D27" s="369" t="s">
        <v>343</v>
      </c>
      <c r="E27" s="372"/>
    </row>
    <row r="28" spans="1:5" ht="30">
      <c r="A28" s="371"/>
      <c r="B28" s="368" t="s">
        <v>16</v>
      </c>
      <c r="C28" s="341" t="s">
        <v>114</v>
      </c>
      <c r="D28" s="369" t="s">
        <v>64</v>
      </c>
      <c r="E28" s="372"/>
    </row>
    <row r="29" spans="1:5" ht="35.25" customHeight="1">
      <c r="A29" s="371"/>
      <c r="B29" s="368" t="s">
        <v>115</v>
      </c>
      <c r="C29" s="341" t="s">
        <v>116</v>
      </c>
      <c r="D29" s="369" t="s">
        <v>33</v>
      </c>
      <c r="E29" s="372"/>
    </row>
    <row r="30" spans="1:5" ht="33.75" customHeight="1">
      <c r="A30" s="371"/>
      <c r="B30" s="368" t="s">
        <v>117</v>
      </c>
      <c r="C30" s="341" t="s">
        <v>118</v>
      </c>
      <c r="D30" s="369" t="s">
        <v>34</v>
      </c>
      <c r="E30" s="372"/>
    </row>
    <row r="31" spans="1:5" ht="30">
      <c r="A31" s="371"/>
      <c r="B31" s="368" t="s">
        <v>75</v>
      </c>
      <c r="C31" s="341" t="s">
        <v>119</v>
      </c>
      <c r="D31" s="369" t="s">
        <v>63</v>
      </c>
      <c r="E31" s="372"/>
    </row>
    <row r="32" spans="1:5" ht="15">
      <c r="A32" s="371"/>
      <c r="B32" s="368" t="s">
        <v>76</v>
      </c>
      <c r="C32" s="342" t="s">
        <v>68</v>
      </c>
      <c r="D32" s="370" t="s">
        <v>66</v>
      </c>
      <c r="E32" s="372"/>
    </row>
    <row r="33" spans="1:5" ht="15">
      <c r="A33" s="371"/>
      <c r="B33" s="368" t="s">
        <v>77</v>
      </c>
      <c r="C33" s="342" t="s">
        <v>68</v>
      </c>
      <c r="D33" s="370" t="s">
        <v>65</v>
      </c>
      <c r="E33" s="372"/>
    </row>
    <row r="34" spans="1:14" ht="21.75" customHeight="1">
      <c r="A34" s="371"/>
      <c r="B34" s="363" t="s">
        <v>271</v>
      </c>
      <c r="C34" s="17"/>
      <c r="D34" s="110"/>
      <c r="E34" s="326"/>
      <c r="F34"/>
      <c r="G34"/>
      <c r="H34"/>
      <c r="I34"/>
      <c r="J34"/>
      <c r="K34"/>
      <c r="L34"/>
      <c r="M34"/>
      <c r="N34"/>
    </row>
    <row r="35" spans="2:14" ht="18" customHeight="1">
      <c r="B35" s="739" t="s">
        <v>272</v>
      </c>
      <c r="C35" s="740"/>
      <c r="D35" s="741"/>
      <c r="E35"/>
      <c r="F35"/>
      <c r="G35"/>
      <c r="H35"/>
      <c r="I35"/>
      <c r="J35"/>
      <c r="K35"/>
      <c r="L35"/>
      <c r="M35"/>
      <c r="N35"/>
    </row>
    <row r="36" spans="2:4" ht="35.25" customHeight="1">
      <c r="B36" s="739" t="s">
        <v>273</v>
      </c>
      <c r="C36" s="740"/>
      <c r="D36" s="741"/>
    </row>
    <row r="37" spans="2:4" ht="20.25" customHeight="1">
      <c r="B37" s="739" t="s">
        <v>274</v>
      </c>
      <c r="C37" s="742"/>
      <c r="D37" s="741"/>
    </row>
    <row r="38" spans="2:4" ht="33" customHeight="1" thickBot="1">
      <c r="B38" s="743" t="s">
        <v>275</v>
      </c>
      <c r="C38" s="744"/>
      <c r="D38" s="745"/>
    </row>
    <row r="39" ht="13.5" thickTop="1"/>
  </sheetData>
  <sheetProtection/>
  <mergeCells count="11">
    <mergeCell ref="B9:D9"/>
    <mergeCell ref="B35:D35"/>
    <mergeCell ref="B36:D36"/>
    <mergeCell ref="B37:D37"/>
    <mergeCell ref="B38:D38"/>
    <mergeCell ref="B5:D5"/>
    <mergeCell ref="B17:D17"/>
    <mergeCell ref="B14:D14"/>
    <mergeCell ref="B10:D10"/>
    <mergeCell ref="B11:D11"/>
    <mergeCell ref="B8:D8"/>
  </mergeCells>
  <printOptions/>
  <pageMargins left="0.75" right="0.75" top="1" bottom="1" header="0.5" footer="0.5"/>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sheetPr>
    <tabColor indexed="10"/>
  </sheetPr>
  <dimension ref="A1:I26"/>
  <sheetViews>
    <sheetView zoomScalePageLayoutView="0" workbookViewId="0" topLeftCell="A1">
      <selection activeCell="H26" sqref="H26"/>
    </sheetView>
  </sheetViews>
  <sheetFormatPr defaultColWidth="9.140625" defaultRowHeight="12.75"/>
  <cols>
    <col min="2" max="2" width="12.57421875" style="0" customWidth="1"/>
    <col min="3" max="3" width="11.140625" style="0" bestFit="1" customWidth="1"/>
    <col min="4" max="6" width="13.00390625" style="0" customWidth="1"/>
    <col min="7" max="9" width="17.421875" style="0" customWidth="1"/>
  </cols>
  <sheetData>
    <row r="1" spans="1:3" ht="15.75">
      <c r="A1" s="22" t="s">
        <v>268</v>
      </c>
      <c r="C1" s="257"/>
    </row>
    <row r="2" spans="1:3" ht="15.75">
      <c r="A2" s="22"/>
      <c r="C2" s="257"/>
    </row>
    <row r="3" spans="1:3" ht="12.75">
      <c r="A3" s="3" t="s">
        <v>261</v>
      </c>
      <c r="C3" s="257"/>
    </row>
    <row r="4" ht="13.5" thickBot="1"/>
    <row r="5" spans="1:9" ht="18" customHeight="1" thickTop="1">
      <c r="A5" s="1135" t="s">
        <v>96</v>
      </c>
      <c r="B5" s="1136"/>
      <c r="C5" s="1139" t="s">
        <v>169</v>
      </c>
      <c r="D5" s="1131" t="s">
        <v>177</v>
      </c>
      <c r="E5" s="1132"/>
      <c r="F5" s="1133"/>
      <c r="G5" s="1131" t="s">
        <v>178</v>
      </c>
      <c r="H5" s="1132"/>
      <c r="I5" s="1134"/>
    </row>
    <row r="6" spans="1:9" ht="18" customHeight="1" thickBot="1">
      <c r="A6" s="1137"/>
      <c r="B6" s="1138"/>
      <c r="C6" s="1140"/>
      <c r="D6" s="258" t="s">
        <v>170</v>
      </c>
      <c r="E6" s="258" t="s">
        <v>172</v>
      </c>
      <c r="F6" s="258" t="s">
        <v>5</v>
      </c>
      <c r="G6" s="258" t="s">
        <v>170</v>
      </c>
      <c r="H6" s="258" t="s">
        <v>172</v>
      </c>
      <c r="I6" s="278" t="s">
        <v>5</v>
      </c>
    </row>
    <row r="7" spans="1:9" ht="13.5" thickTop="1">
      <c r="A7" s="265">
        <f>'General information'!E19</f>
        <v>0</v>
      </c>
      <c r="B7" s="262"/>
      <c r="C7" s="263">
        <f>'General information'!F19</f>
        <v>0</v>
      </c>
      <c r="D7" s="304" t="e">
        <f>SUM(D8:D9)</f>
        <v>#DIV/0!</v>
      </c>
      <c r="E7" s="304" t="e">
        <f>SUM(E8:E9)</f>
        <v>#DIV/0!</v>
      </c>
      <c r="F7" s="304" t="e">
        <f>SUM(F8:F9)</f>
        <v>#DIV/0!</v>
      </c>
      <c r="G7" s="304" t="e">
        <f>D7*C7</f>
        <v>#DIV/0!</v>
      </c>
      <c r="H7" s="304" t="e">
        <f>E7*C7</f>
        <v>#DIV/0!</v>
      </c>
      <c r="I7" s="305" t="e">
        <f>SUM(I8:I9)</f>
        <v>#DIV/0!</v>
      </c>
    </row>
    <row r="8" spans="1:9" ht="12.75">
      <c r="A8" s="265"/>
      <c r="B8" s="349" t="s">
        <v>179</v>
      </c>
      <c r="C8" s="350"/>
      <c r="D8" s="346" t="e">
        <f>Rep2!G26</f>
        <v>#DIV/0!</v>
      </c>
      <c r="E8" s="346" t="e">
        <f>Rep2!G32</f>
        <v>#DIV/0!</v>
      </c>
      <c r="F8" s="346" t="e">
        <f>SUM(D8:E8)</f>
        <v>#DIV/0!</v>
      </c>
      <c r="G8" s="347" t="e">
        <f>D8*$C$7</f>
        <v>#DIV/0!</v>
      </c>
      <c r="H8" s="347" t="e">
        <f>E8*$C$7</f>
        <v>#DIV/0!</v>
      </c>
      <c r="I8" s="348" t="e">
        <f>SUM(G8:H8)</f>
        <v>#DIV/0!</v>
      </c>
    </row>
    <row r="9" spans="1:9" ht="12.75">
      <c r="A9" s="265"/>
      <c r="B9" s="349" t="s">
        <v>165</v>
      </c>
      <c r="C9" s="350"/>
      <c r="D9" s="346" t="e">
        <f>Rep2!I26</f>
        <v>#DIV/0!</v>
      </c>
      <c r="E9" s="346" t="e">
        <f>Rep2!I32</f>
        <v>#DIV/0!</v>
      </c>
      <c r="F9" s="346" t="e">
        <f>SUM(D9:E9)</f>
        <v>#DIV/0!</v>
      </c>
      <c r="G9" s="347" t="e">
        <f>D9*$C$7</f>
        <v>#DIV/0!</v>
      </c>
      <c r="H9" s="347" t="e">
        <f>E9*$C$7</f>
        <v>#DIV/0!</v>
      </c>
      <c r="I9" s="348" t="e">
        <f>SUM(G9:H9)</f>
        <v>#DIV/0!</v>
      </c>
    </row>
    <row r="10" spans="1:9" ht="12.75">
      <c r="A10" s="265">
        <f>'General information'!E20</f>
        <v>0</v>
      </c>
      <c r="B10" s="262"/>
      <c r="C10" s="263">
        <f>'General information'!F20</f>
        <v>0</v>
      </c>
      <c r="D10" s="304" t="e">
        <f>SUM(D11:D12)</f>
        <v>#DIV/0!</v>
      </c>
      <c r="E10" s="304" t="e">
        <f>SUM(E11:E12)</f>
        <v>#DIV/0!</v>
      </c>
      <c r="F10" s="304" t="e">
        <f>SUM(F11:F12)</f>
        <v>#DIV/0!</v>
      </c>
      <c r="G10" s="304" t="e">
        <f>D10*C10</f>
        <v>#DIV/0!</v>
      </c>
      <c r="H10" s="304" t="e">
        <f>E10*C10</f>
        <v>#DIV/0!</v>
      </c>
      <c r="I10" s="305" t="e">
        <f>SUM(I11:I12)</f>
        <v>#DIV/0!</v>
      </c>
    </row>
    <row r="11" spans="1:9" ht="12.75">
      <c r="A11" s="265"/>
      <c r="B11" s="349" t="s">
        <v>179</v>
      </c>
      <c r="C11" s="350"/>
      <c r="D11" s="346" t="e">
        <f>Rep2!G49</f>
        <v>#DIV/0!</v>
      </c>
      <c r="E11" s="346" t="e">
        <f>Rep2!G55</f>
        <v>#DIV/0!</v>
      </c>
      <c r="F11" s="346" t="e">
        <f>SUM(D11:E11)</f>
        <v>#DIV/0!</v>
      </c>
      <c r="G11" s="347" t="e">
        <f>D11*$C$10</f>
        <v>#DIV/0!</v>
      </c>
      <c r="H11" s="347" t="e">
        <f>E11*$C$10</f>
        <v>#DIV/0!</v>
      </c>
      <c r="I11" s="348" t="e">
        <f>SUM(G11:H11)</f>
        <v>#DIV/0!</v>
      </c>
    </row>
    <row r="12" spans="1:9" ht="12.75">
      <c r="A12" s="265"/>
      <c r="B12" s="349" t="s">
        <v>165</v>
      </c>
      <c r="C12" s="350"/>
      <c r="D12" s="346" t="e">
        <f>Rep2!I49</f>
        <v>#DIV/0!</v>
      </c>
      <c r="E12" s="346" t="e">
        <f>Rep2!I55</f>
        <v>#DIV/0!</v>
      </c>
      <c r="F12" s="346" t="e">
        <f>SUM(D12:E12)</f>
        <v>#DIV/0!</v>
      </c>
      <c r="G12" s="347" t="e">
        <f>D12*$C$10</f>
        <v>#DIV/0!</v>
      </c>
      <c r="H12" s="347" t="e">
        <f>E12*$C$10</f>
        <v>#DIV/0!</v>
      </c>
      <c r="I12" s="348" t="e">
        <f>SUM(G12:H12)</f>
        <v>#DIV/0!</v>
      </c>
    </row>
    <row r="13" spans="1:9" ht="12.75">
      <c r="A13" s="265">
        <f>'General information'!E21</f>
        <v>0</v>
      </c>
      <c r="B13" s="248"/>
      <c r="C13" s="264">
        <f>'General information'!F21</f>
        <v>0</v>
      </c>
      <c r="D13" s="304" t="e">
        <f>SUM(D14:D15)</f>
        <v>#DIV/0!</v>
      </c>
      <c r="E13" s="304" t="e">
        <f>SUM(E14:E15)</f>
        <v>#DIV/0!</v>
      </c>
      <c r="F13" s="304" t="e">
        <f>SUM(F14:F15)</f>
        <v>#DIV/0!</v>
      </c>
      <c r="G13" s="304" t="e">
        <f>D13*C13</f>
        <v>#DIV/0!</v>
      </c>
      <c r="H13" s="304" t="e">
        <f>E13*C13</f>
        <v>#DIV/0!</v>
      </c>
      <c r="I13" s="305" t="e">
        <f>SUM(I14:I15)</f>
        <v>#DIV/0!</v>
      </c>
    </row>
    <row r="14" spans="1:9" ht="12.75">
      <c r="A14" s="265"/>
      <c r="B14" s="349" t="s">
        <v>179</v>
      </c>
      <c r="C14" s="350"/>
      <c r="D14" s="346" t="e">
        <f>Rep2!G72</f>
        <v>#DIV/0!</v>
      </c>
      <c r="E14" s="346" t="e">
        <f>Rep2!G78</f>
        <v>#DIV/0!</v>
      </c>
      <c r="F14" s="346" t="e">
        <f>SUM(D14:E14)</f>
        <v>#DIV/0!</v>
      </c>
      <c r="G14" s="347" t="e">
        <f>D14*$C$10</f>
        <v>#DIV/0!</v>
      </c>
      <c r="H14" s="561" t="e">
        <f>E14*$C$13</f>
        <v>#DIV/0!</v>
      </c>
      <c r="I14" s="348" t="e">
        <f>SUM(G14:H14)</f>
        <v>#DIV/0!</v>
      </c>
    </row>
    <row r="15" spans="1:9" ht="12.75">
      <c r="A15" s="265"/>
      <c r="B15" s="349" t="s">
        <v>165</v>
      </c>
      <c r="C15" s="350"/>
      <c r="D15" s="346" t="e">
        <f>Rep2!I72</f>
        <v>#DIV/0!</v>
      </c>
      <c r="E15" s="346" t="e">
        <f>Rep2!I78</f>
        <v>#DIV/0!</v>
      </c>
      <c r="F15" s="346" t="e">
        <f>SUM(D15:E15)</f>
        <v>#DIV/0!</v>
      </c>
      <c r="G15" s="347" t="e">
        <f>D15*$C$10</f>
        <v>#DIV/0!</v>
      </c>
      <c r="H15" s="561" t="e">
        <f>E15*$C$13</f>
        <v>#DIV/0!</v>
      </c>
      <c r="I15" s="348" t="e">
        <f>SUM(G15:H15)</f>
        <v>#DIV/0!</v>
      </c>
    </row>
    <row r="16" spans="1:9" ht="12.75">
      <c r="A16" s="265">
        <f>'General information'!E22</f>
        <v>0</v>
      </c>
      <c r="B16" s="248"/>
      <c r="C16" s="264">
        <f>'General information'!F22</f>
        <v>0</v>
      </c>
      <c r="D16" s="304" t="e">
        <f>SUM(D17:D18)</f>
        <v>#DIV/0!</v>
      </c>
      <c r="E16" s="304" t="e">
        <f>SUM(E17:E18)</f>
        <v>#DIV/0!</v>
      </c>
      <c r="F16" s="304" t="e">
        <f>SUM(F17:F18)</f>
        <v>#DIV/0!</v>
      </c>
      <c r="G16" s="304" t="e">
        <f>D16*C16</f>
        <v>#DIV/0!</v>
      </c>
      <c r="H16" s="304" t="e">
        <f>E16*C16</f>
        <v>#DIV/0!</v>
      </c>
      <c r="I16" s="305" t="e">
        <f>SUM(I17:I18)</f>
        <v>#DIV/0!</v>
      </c>
    </row>
    <row r="17" spans="1:9" ht="12.75">
      <c r="A17" s="265"/>
      <c r="B17" s="349" t="s">
        <v>179</v>
      </c>
      <c r="C17" s="350"/>
      <c r="D17" s="346" t="e">
        <f>Rep2!G95</f>
        <v>#DIV/0!</v>
      </c>
      <c r="E17" s="346" t="e">
        <f>Rep2!G101</f>
        <v>#DIV/0!</v>
      </c>
      <c r="F17" s="346" t="e">
        <f>SUM(D17:E17)</f>
        <v>#DIV/0!</v>
      </c>
      <c r="G17" s="347" t="e">
        <f>D17*$C$10</f>
        <v>#DIV/0!</v>
      </c>
      <c r="H17" s="561" t="e">
        <f>E17*$C$16</f>
        <v>#DIV/0!</v>
      </c>
      <c r="I17" s="348" t="e">
        <f>SUM(G17:H17)</f>
        <v>#DIV/0!</v>
      </c>
    </row>
    <row r="18" spans="1:9" ht="12.75">
      <c r="A18" s="265"/>
      <c r="B18" s="349" t="s">
        <v>165</v>
      </c>
      <c r="C18" s="350"/>
      <c r="D18" s="346" t="e">
        <f>Rep2!I95</f>
        <v>#DIV/0!</v>
      </c>
      <c r="E18" s="346" t="e">
        <f>Rep2!I101</f>
        <v>#DIV/0!</v>
      </c>
      <c r="F18" s="346" t="e">
        <f>SUM(D18:E18)</f>
        <v>#DIV/0!</v>
      </c>
      <c r="G18" s="347" t="e">
        <f>D18*$C$10</f>
        <v>#DIV/0!</v>
      </c>
      <c r="H18" s="561" t="e">
        <f>E18*$C$16</f>
        <v>#DIV/0!</v>
      </c>
      <c r="I18" s="348" t="e">
        <f>SUM(G18:H18)</f>
        <v>#DIV/0!</v>
      </c>
    </row>
    <row r="19" spans="1:9" ht="12.75">
      <c r="A19" s="265">
        <f>'General information'!E23</f>
        <v>0</v>
      </c>
      <c r="B19" s="248"/>
      <c r="C19" s="264">
        <f>'General information'!F23</f>
        <v>0</v>
      </c>
      <c r="D19" s="304" t="e">
        <f>SUM(D20:D21)</f>
        <v>#DIV/0!</v>
      </c>
      <c r="E19" s="304" t="e">
        <f>SUM(E20:E21)</f>
        <v>#DIV/0!</v>
      </c>
      <c r="F19" s="304" t="e">
        <f>SUM(F20:F21)</f>
        <v>#DIV/0!</v>
      </c>
      <c r="G19" s="304" t="e">
        <f>D19*C19</f>
        <v>#DIV/0!</v>
      </c>
      <c r="H19" s="304" t="e">
        <f>E19*C19</f>
        <v>#DIV/0!</v>
      </c>
      <c r="I19" s="305" t="e">
        <f>SUM(I20:I21)</f>
        <v>#DIV/0!</v>
      </c>
    </row>
    <row r="20" spans="1:9" ht="12.75">
      <c r="A20" s="265"/>
      <c r="B20" s="349" t="s">
        <v>179</v>
      </c>
      <c r="C20" s="350"/>
      <c r="D20" s="346" t="e">
        <f>Rep2!G118</f>
        <v>#DIV/0!</v>
      </c>
      <c r="E20" s="346" t="e">
        <f>Rep2!G124</f>
        <v>#DIV/0!</v>
      </c>
      <c r="F20" s="346" t="e">
        <f>SUM(D20:E20)</f>
        <v>#DIV/0!</v>
      </c>
      <c r="G20" s="347" t="e">
        <f>D20*$C$10</f>
        <v>#DIV/0!</v>
      </c>
      <c r="H20" s="561" t="e">
        <f>E20*$C$19</f>
        <v>#DIV/0!</v>
      </c>
      <c r="I20" s="348" t="e">
        <f>SUM(G20:H20)</f>
        <v>#DIV/0!</v>
      </c>
    </row>
    <row r="21" spans="1:9" ht="12.75">
      <c r="A21" s="265"/>
      <c r="B21" s="349" t="s">
        <v>165</v>
      </c>
      <c r="C21" s="350"/>
      <c r="D21" s="346" t="e">
        <f>Rep2!I118</f>
        <v>#DIV/0!</v>
      </c>
      <c r="E21" s="346" t="e">
        <f>Rep2!I124</f>
        <v>#DIV/0!</v>
      </c>
      <c r="F21" s="346" t="e">
        <f>SUM(D21:E21)</f>
        <v>#DIV/0!</v>
      </c>
      <c r="G21" s="347" t="e">
        <f>D21*$C$10</f>
        <v>#DIV/0!</v>
      </c>
      <c r="H21" s="561" t="e">
        <f>E21*$C$19</f>
        <v>#DIV/0!</v>
      </c>
      <c r="I21" s="348" t="e">
        <f>SUM(G21:H21)</f>
        <v>#DIV/0!</v>
      </c>
    </row>
    <row r="22" spans="1:9" ht="12.75">
      <c r="A22" s="265">
        <f>'General information'!E24</f>
        <v>0</v>
      </c>
      <c r="B22" s="248"/>
      <c r="C22" s="264">
        <f>'General information'!F24</f>
        <v>0</v>
      </c>
      <c r="D22" s="304" t="e">
        <f>SUM(D23:D24)</f>
        <v>#DIV/0!</v>
      </c>
      <c r="E22" s="304" t="e">
        <f>SUM(E23:E24)</f>
        <v>#DIV/0!</v>
      </c>
      <c r="F22" s="304" t="e">
        <f>SUM(F23:F24)</f>
        <v>#DIV/0!</v>
      </c>
      <c r="G22" s="304" t="e">
        <f>D22*C22</f>
        <v>#DIV/0!</v>
      </c>
      <c r="H22" s="304" t="e">
        <f>E22*C22</f>
        <v>#DIV/0!</v>
      </c>
      <c r="I22" s="305" t="e">
        <f>SUM(I23:I24)</f>
        <v>#DIV/0!</v>
      </c>
    </row>
    <row r="23" spans="1:9" ht="12.75">
      <c r="A23" s="265"/>
      <c r="B23" s="349" t="s">
        <v>179</v>
      </c>
      <c r="C23" s="350"/>
      <c r="D23" s="346" t="e">
        <f>Rep2!G141</f>
        <v>#DIV/0!</v>
      </c>
      <c r="E23" s="346" t="e">
        <f>Rep2!G147</f>
        <v>#DIV/0!</v>
      </c>
      <c r="F23" s="346" t="e">
        <f>SUM(D23:E23)</f>
        <v>#DIV/0!</v>
      </c>
      <c r="G23" s="347" t="e">
        <f>D23*$C$10</f>
        <v>#DIV/0!</v>
      </c>
      <c r="H23" s="347" t="e">
        <f>E23*$C$22</f>
        <v>#DIV/0!</v>
      </c>
      <c r="I23" s="348" t="e">
        <f>SUM(G23:H23)</f>
        <v>#DIV/0!</v>
      </c>
    </row>
    <row r="24" spans="1:9" ht="12.75">
      <c r="A24" s="265"/>
      <c r="B24" s="349" t="s">
        <v>165</v>
      </c>
      <c r="C24" s="350"/>
      <c r="D24" s="346" t="e">
        <f>Rep2!I141</f>
        <v>#DIV/0!</v>
      </c>
      <c r="E24" s="346" t="e">
        <f>Rep2!I147</f>
        <v>#DIV/0!</v>
      </c>
      <c r="F24" s="346" t="e">
        <f>SUM(D24:E24)</f>
        <v>#DIV/0!</v>
      </c>
      <c r="G24" s="347" t="e">
        <f>D24*$C$10</f>
        <v>#DIV/0!</v>
      </c>
      <c r="H24" s="347" t="e">
        <f>E24*$C$22</f>
        <v>#DIV/0!</v>
      </c>
      <c r="I24" s="348" t="e">
        <f>SUM(G24:H24)</f>
        <v>#DIV/0!</v>
      </c>
    </row>
    <row r="25" spans="1:9" ht="13.5" thickBot="1">
      <c r="A25" s="265"/>
      <c r="B25" s="248"/>
      <c r="C25" s="264"/>
      <c r="D25" s="345"/>
      <c r="E25" s="345"/>
      <c r="F25" s="351"/>
      <c r="G25" s="345"/>
      <c r="H25" s="345"/>
      <c r="I25" s="352"/>
    </row>
    <row r="26" spans="1:9" ht="13.5" thickBot="1">
      <c r="A26" s="259" t="s">
        <v>180</v>
      </c>
      <c r="B26" s="260"/>
      <c r="C26" s="261">
        <f>SUM(C7:C25)</f>
        <v>0</v>
      </c>
      <c r="D26" s="302" t="e">
        <f aca="true" t="shared" si="0" ref="D26:I26">D7+D10+D13+D16+D19</f>
        <v>#DIV/0!</v>
      </c>
      <c r="E26" s="302" t="e">
        <f t="shared" si="0"/>
        <v>#DIV/0!</v>
      </c>
      <c r="F26" s="302" t="e">
        <f t="shared" si="0"/>
        <v>#DIV/0!</v>
      </c>
      <c r="G26" s="302" t="e">
        <f t="shared" si="0"/>
        <v>#DIV/0!</v>
      </c>
      <c r="H26" s="302" t="e">
        <f t="shared" si="0"/>
        <v>#DIV/0!</v>
      </c>
      <c r="I26" s="303" t="e">
        <f t="shared" si="0"/>
        <v>#DIV/0!</v>
      </c>
    </row>
  </sheetData>
  <sheetProtection/>
  <mergeCells count="4">
    <mergeCell ref="D5:F5"/>
    <mergeCell ref="G5:I5"/>
    <mergeCell ref="A5:B6"/>
    <mergeCell ref="C5:C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9"/>
  </sheetPr>
  <dimension ref="A1:U85"/>
  <sheetViews>
    <sheetView zoomScalePageLayoutView="0" workbookViewId="0" topLeftCell="B71">
      <selection activeCell="G61" sqref="G61"/>
    </sheetView>
  </sheetViews>
  <sheetFormatPr defaultColWidth="9.140625" defaultRowHeight="12.75"/>
  <cols>
    <col min="1" max="1" width="5.00390625" style="0" customWidth="1"/>
    <col min="2" max="2" width="8.140625" style="0" customWidth="1"/>
    <col min="3" max="3" width="16.28125" style="0" customWidth="1"/>
    <col min="4" max="4" width="20.00390625" style="0" customWidth="1"/>
    <col min="5" max="5" width="16.421875" style="0" customWidth="1"/>
    <col min="6" max="6" width="12.28125" style="0" customWidth="1"/>
    <col min="7" max="7" width="9.8515625" style="0" customWidth="1"/>
    <col min="8" max="8" width="9.8515625" style="5" customWidth="1"/>
    <col min="9" max="16" width="9.8515625" style="0" customWidth="1"/>
    <col min="17" max="17" width="11.7109375" style="0" customWidth="1"/>
  </cols>
  <sheetData>
    <row r="1" spans="1:10" s="22" customFormat="1" ht="15.75">
      <c r="A1" s="22" t="s">
        <v>1</v>
      </c>
      <c r="H1" s="52"/>
      <c r="J1" s="53"/>
    </row>
    <row r="2" ht="13.5" thickBot="1"/>
    <row r="3" spans="1:7" ht="17.25" customHeight="1" thickBot="1">
      <c r="A3" s="1">
        <v>1</v>
      </c>
      <c r="B3" s="1" t="s">
        <v>67</v>
      </c>
      <c r="C3" s="1"/>
      <c r="D3" s="62">
        <v>2007</v>
      </c>
      <c r="F3" s="1"/>
      <c r="G3" s="1"/>
    </row>
    <row r="4" spans="2:8" s="3" customFormat="1" ht="14.25" customHeight="1">
      <c r="B4" s="3" t="s">
        <v>125</v>
      </c>
      <c r="D4" s="60"/>
      <c r="H4" s="59"/>
    </row>
    <row r="5" spans="4:8" s="3" customFormat="1" ht="14.25" customHeight="1" thickBot="1">
      <c r="D5" s="60"/>
      <c r="H5" s="59"/>
    </row>
    <row r="6" spans="1:7" ht="17.25" customHeight="1" thickBot="1">
      <c r="A6" s="1">
        <v>2</v>
      </c>
      <c r="B6" s="1" t="s">
        <v>297</v>
      </c>
      <c r="C6" s="1"/>
      <c r="D6" s="62"/>
      <c r="F6" s="1"/>
      <c r="G6" s="1"/>
    </row>
    <row r="7" spans="2:8" s="3" customFormat="1" ht="14.25" customHeight="1">
      <c r="B7" s="1" t="s">
        <v>296</v>
      </c>
      <c r="D7" s="60"/>
      <c r="H7" s="59"/>
    </row>
    <row r="8" spans="2:8" s="3" customFormat="1" ht="14.25" customHeight="1" thickBot="1">
      <c r="B8" s="1"/>
      <c r="D8" s="60"/>
      <c r="H8" s="59"/>
    </row>
    <row r="9" spans="1:7" ht="15" customHeight="1">
      <c r="A9" s="1">
        <v>3</v>
      </c>
      <c r="B9" s="1" t="s">
        <v>294</v>
      </c>
      <c r="C9" s="1"/>
      <c r="D9" s="58"/>
      <c r="E9" t="s">
        <v>244</v>
      </c>
      <c r="F9" s="1"/>
      <c r="G9" s="1"/>
    </row>
    <row r="10" spans="2:7" ht="15" customHeight="1" thickBot="1">
      <c r="B10" s="1" t="s">
        <v>122</v>
      </c>
      <c r="C10" s="1"/>
      <c r="D10" s="61"/>
      <c r="E10" t="s">
        <v>245</v>
      </c>
      <c r="F10" s="1"/>
      <c r="G10" s="3"/>
    </row>
    <row r="11" spans="1:7" ht="13.5" thickBot="1">
      <c r="A11" s="1"/>
      <c r="B11" s="1"/>
      <c r="C11" s="1"/>
      <c r="D11" s="5"/>
      <c r="F11" s="1"/>
      <c r="G11" s="1"/>
    </row>
    <row r="12" spans="1:8" ht="12.75">
      <c r="A12" s="1">
        <v>4</v>
      </c>
      <c r="B12" s="1" t="s">
        <v>293</v>
      </c>
      <c r="D12" s="501" t="s">
        <v>292</v>
      </c>
      <c r="E12" s="499">
        <f>D9</f>
        <v>0</v>
      </c>
      <c r="F12" s="499" t="s">
        <v>38</v>
      </c>
      <c r="G12" s="5"/>
      <c r="H12"/>
    </row>
    <row r="13" spans="4:8" ht="12.75">
      <c r="D13" s="502">
        <f>D3-1</f>
        <v>2006</v>
      </c>
      <c r="E13" s="498"/>
      <c r="F13" s="495"/>
      <c r="G13" s="5"/>
      <c r="H13"/>
    </row>
    <row r="14" spans="1:8" ht="12.75">
      <c r="A14" s="1"/>
      <c r="B14" s="1"/>
      <c r="D14" s="502">
        <f>D3</f>
        <v>2007</v>
      </c>
      <c r="E14" s="498"/>
      <c r="F14" s="495"/>
      <c r="G14" s="5"/>
      <c r="H14"/>
    </row>
    <row r="15" spans="1:8" ht="13.5" thickBot="1">
      <c r="A15" s="1"/>
      <c r="B15" s="1"/>
      <c r="D15" s="503">
        <f>D3+1</f>
        <v>2008</v>
      </c>
      <c r="E15" s="500"/>
      <c r="F15" s="497"/>
      <c r="G15" s="5"/>
      <c r="H15"/>
    </row>
    <row r="16" spans="9:10" ht="12.75">
      <c r="I16" s="1"/>
      <c r="J16" s="1"/>
    </row>
    <row r="17" spans="1:10" s="1" customFormat="1" ht="17.25" customHeight="1" thickBot="1">
      <c r="A17" s="1">
        <v>5</v>
      </c>
      <c r="B17" s="1" t="s">
        <v>61</v>
      </c>
      <c r="D17" s="221"/>
      <c r="E17" s="221"/>
      <c r="F17" s="221"/>
      <c r="G17" s="221"/>
      <c r="H17" s="6"/>
      <c r="I17"/>
      <c r="J17"/>
    </row>
    <row r="18" spans="3:9" s="1" customFormat="1" ht="57" customHeight="1" thickBot="1" thickTop="1">
      <c r="C18" s="220"/>
      <c r="D18" s="579" t="s">
        <v>284</v>
      </c>
      <c r="E18" s="647" t="s">
        <v>69</v>
      </c>
      <c r="F18" s="646" t="s">
        <v>70</v>
      </c>
      <c r="G18" s="656" t="s">
        <v>128</v>
      </c>
      <c r="H18"/>
      <c r="I18"/>
    </row>
    <row r="19" spans="3:10" s="1" customFormat="1" ht="17.25" customHeight="1" thickTop="1">
      <c r="C19" s="220"/>
      <c r="D19" s="652" t="s">
        <v>55</v>
      </c>
      <c r="E19" s="664"/>
      <c r="F19" s="658"/>
      <c r="G19" s="657">
        <f>IF(F19=0,0,F19/$F$27)</f>
        <v>0</v>
      </c>
      <c r="H19"/>
      <c r="I19"/>
      <c r="J19" s="568"/>
    </row>
    <row r="20" spans="1:9" s="1" customFormat="1" ht="17.25" customHeight="1">
      <c r="A20"/>
      <c r="C20" s="220"/>
      <c r="D20" s="653" t="s">
        <v>56</v>
      </c>
      <c r="E20" s="648"/>
      <c r="F20" s="323"/>
      <c r="G20" s="657">
        <f aca="true" t="shared" si="0" ref="G20:G26">IF(F20=0,0,F20/$F$27)</f>
        <v>0</v>
      </c>
      <c r="H20"/>
      <c r="I20"/>
    </row>
    <row r="21" spans="3:8" ht="17.25" customHeight="1">
      <c r="C21" s="645"/>
      <c r="D21" s="653" t="s">
        <v>57</v>
      </c>
      <c r="E21" s="648"/>
      <c r="F21" s="323"/>
      <c r="G21" s="657">
        <f t="shared" si="0"/>
        <v>0</v>
      </c>
      <c r="H21"/>
    </row>
    <row r="22" spans="3:12" ht="17.25" customHeight="1">
      <c r="C22" s="645"/>
      <c r="D22" s="653" t="s">
        <v>58</v>
      </c>
      <c r="E22" s="648"/>
      <c r="F22" s="323"/>
      <c r="G22" s="657">
        <f t="shared" si="0"/>
        <v>0</v>
      </c>
      <c r="H22"/>
      <c r="J22" s="2"/>
      <c r="L22" s="2"/>
    </row>
    <row r="23" spans="3:8" ht="17.25" customHeight="1">
      <c r="C23" s="645"/>
      <c r="D23" s="653" t="s">
        <v>59</v>
      </c>
      <c r="E23" s="649"/>
      <c r="F23" s="323"/>
      <c r="G23" s="657">
        <f t="shared" si="0"/>
        <v>0</v>
      </c>
      <c r="H23"/>
    </row>
    <row r="24" spans="3:8" ht="17.25" customHeight="1">
      <c r="C24" s="645"/>
      <c r="D24" s="654" t="s">
        <v>300</v>
      </c>
      <c r="E24" s="650"/>
      <c r="F24" s="529"/>
      <c r="G24" s="657">
        <f t="shared" si="0"/>
        <v>0</v>
      </c>
      <c r="H24"/>
    </row>
    <row r="25" spans="3:8" ht="17.25" customHeight="1">
      <c r="C25" s="645"/>
      <c r="D25" s="653" t="s">
        <v>370</v>
      </c>
      <c r="E25" s="651"/>
      <c r="F25" s="529"/>
      <c r="G25" s="657">
        <f>IF(F25=0,0,F25/$F$27)</f>
        <v>0</v>
      </c>
      <c r="H25"/>
    </row>
    <row r="26" spans="3:8" ht="17.25" customHeight="1" thickBot="1">
      <c r="C26" s="645"/>
      <c r="D26" s="655" t="s">
        <v>371</v>
      </c>
      <c r="E26" s="663"/>
      <c r="F26" s="325"/>
      <c r="G26" s="657">
        <f t="shared" si="0"/>
        <v>0</v>
      </c>
      <c r="H26"/>
    </row>
    <row r="27" spans="3:8" ht="17.25" customHeight="1" thickBot="1" thickTop="1">
      <c r="C27" s="645"/>
      <c r="D27" s="659" t="s">
        <v>5</v>
      </c>
      <c r="E27" s="660"/>
      <c r="F27" s="661">
        <f>SUM(F19:F24)</f>
        <v>0</v>
      </c>
      <c r="G27" s="662">
        <f>SUM(G19:G26)</f>
        <v>0</v>
      </c>
      <c r="H27"/>
    </row>
    <row r="28" spans="2:6" ht="13.5" thickTop="1">
      <c r="B28" s="3" t="s">
        <v>246</v>
      </c>
      <c r="D28" s="7"/>
      <c r="E28" s="5"/>
      <c r="F28" s="5"/>
    </row>
    <row r="29" spans="1:5" ht="12.75">
      <c r="A29" s="1"/>
      <c r="B29" s="1"/>
      <c r="C29" s="1"/>
      <c r="D29" s="1"/>
      <c r="E29" s="1"/>
    </row>
    <row r="30" spans="1:12" ht="12.75">
      <c r="A30" s="1">
        <v>6</v>
      </c>
      <c r="B30" s="1" t="s">
        <v>62</v>
      </c>
      <c r="C30" s="1"/>
      <c r="D30" s="1"/>
      <c r="E30" s="1"/>
      <c r="J30" s="2"/>
      <c r="L30" s="2"/>
    </row>
    <row r="31" spans="1:5" ht="12.75">
      <c r="A31" s="1"/>
      <c r="B31" s="3" t="s">
        <v>126</v>
      </c>
      <c r="C31" s="1"/>
      <c r="D31" s="1"/>
      <c r="E31" s="1"/>
    </row>
    <row r="32" spans="1:5" ht="12.75">
      <c r="A32" s="1"/>
      <c r="B32" s="3" t="s">
        <v>127</v>
      </c>
      <c r="C32" s="1"/>
      <c r="D32" s="1"/>
      <c r="E32" s="1"/>
    </row>
    <row r="33" spans="1:5" ht="13.5" thickBot="1">
      <c r="A33" s="1"/>
      <c r="B33" s="3"/>
      <c r="C33" s="1"/>
      <c r="D33" s="1"/>
      <c r="E33" s="1"/>
    </row>
    <row r="34" spans="1:18" ht="42.75" customHeight="1" thickBot="1" thickTop="1">
      <c r="A34" s="1"/>
      <c r="D34" s="584" t="s">
        <v>284</v>
      </c>
      <c r="E34" s="571" t="s">
        <v>26</v>
      </c>
      <c r="F34" s="572" t="s">
        <v>27</v>
      </c>
      <c r="G34" s="572" t="s">
        <v>28</v>
      </c>
      <c r="H34" s="572" t="s">
        <v>29</v>
      </c>
      <c r="I34" s="572" t="s">
        <v>30</v>
      </c>
      <c r="J34" s="572" t="s">
        <v>31</v>
      </c>
      <c r="K34" s="572" t="s">
        <v>32</v>
      </c>
      <c r="L34" s="572" t="s">
        <v>343</v>
      </c>
      <c r="M34" s="572" t="s">
        <v>64</v>
      </c>
      <c r="N34" s="572" t="s">
        <v>33</v>
      </c>
      <c r="O34" s="572" t="s">
        <v>34</v>
      </c>
      <c r="P34" s="572" t="s">
        <v>63</v>
      </c>
      <c r="Q34" s="572" t="s">
        <v>66</v>
      </c>
      <c r="R34" s="573" t="s">
        <v>65</v>
      </c>
    </row>
    <row r="35" spans="4:18" ht="15.75" customHeight="1">
      <c r="D35" s="580">
        <f aca="true" t="shared" si="1" ref="D35:D42">E19</f>
        <v>0</v>
      </c>
      <c r="E35" s="63"/>
      <c r="F35" s="64"/>
      <c r="G35" s="64"/>
      <c r="H35" s="64"/>
      <c r="I35" s="64"/>
      <c r="J35" s="64"/>
      <c r="K35" s="64"/>
      <c r="L35" s="64"/>
      <c r="M35" s="64"/>
      <c r="N35" s="64"/>
      <c r="O35" s="64"/>
      <c r="P35" s="64"/>
      <c r="Q35" s="64"/>
      <c r="R35" s="574"/>
    </row>
    <row r="36" spans="4:18" ht="15.75" customHeight="1">
      <c r="D36" s="581">
        <f t="shared" si="1"/>
        <v>0</v>
      </c>
      <c r="E36" s="66"/>
      <c r="F36" s="67"/>
      <c r="G36" s="67"/>
      <c r="H36" s="67"/>
      <c r="I36" s="64"/>
      <c r="J36" s="67"/>
      <c r="K36" s="67"/>
      <c r="L36" s="67"/>
      <c r="M36" s="67"/>
      <c r="N36" s="67"/>
      <c r="O36" s="67"/>
      <c r="P36" s="64"/>
      <c r="Q36" s="67"/>
      <c r="R36" s="575"/>
    </row>
    <row r="37" spans="4:18" ht="15.75" customHeight="1">
      <c r="D37" s="581">
        <f t="shared" si="1"/>
        <v>0</v>
      </c>
      <c r="E37" s="66"/>
      <c r="F37" s="67"/>
      <c r="G37" s="67"/>
      <c r="H37" s="67"/>
      <c r="I37" s="64"/>
      <c r="J37" s="67"/>
      <c r="K37" s="67"/>
      <c r="L37" s="67"/>
      <c r="M37" s="67"/>
      <c r="N37" s="67"/>
      <c r="O37" s="67"/>
      <c r="P37" s="64"/>
      <c r="Q37" s="67"/>
      <c r="R37" s="575"/>
    </row>
    <row r="38" spans="4:18" ht="15.75" customHeight="1">
      <c r="D38" s="581">
        <f>E22</f>
        <v>0</v>
      </c>
      <c r="E38" s="66"/>
      <c r="F38" s="67"/>
      <c r="G38" s="67"/>
      <c r="H38" s="67"/>
      <c r="I38" s="64"/>
      <c r="J38" s="67"/>
      <c r="K38" s="67"/>
      <c r="L38" s="67"/>
      <c r="M38" s="67"/>
      <c r="N38" s="67"/>
      <c r="O38" s="67"/>
      <c r="P38" s="64"/>
      <c r="Q38" s="67"/>
      <c r="R38" s="575"/>
    </row>
    <row r="39" spans="1:18" ht="15.75" customHeight="1">
      <c r="A39" s="1"/>
      <c r="D39" s="582">
        <f t="shared" si="1"/>
        <v>0</v>
      </c>
      <c r="E39" s="569"/>
      <c r="F39" s="570"/>
      <c r="G39" s="570"/>
      <c r="H39" s="570"/>
      <c r="I39" s="64"/>
      <c r="J39" s="570"/>
      <c r="K39" s="570"/>
      <c r="L39" s="570"/>
      <c r="M39" s="570"/>
      <c r="N39" s="570"/>
      <c r="O39" s="67"/>
      <c r="P39" s="64"/>
      <c r="Q39" s="570"/>
      <c r="R39" s="576"/>
    </row>
    <row r="40" spans="4:18" ht="12.75">
      <c r="D40" s="581">
        <f t="shared" si="1"/>
        <v>0</v>
      </c>
      <c r="E40" s="641"/>
      <c r="F40" s="570"/>
      <c r="G40" s="67"/>
      <c r="H40" s="67"/>
      <c r="I40" s="64"/>
      <c r="J40" s="67"/>
      <c r="K40" s="67"/>
      <c r="L40" s="67"/>
      <c r="M40" s="67"/>
      <c r="N40" s="67"/>
      <c r="O40" s="67"/>
      <c r="P40" s="64"/>
      <c r="Q40" s="642"/>
      <c r="R40" s="643"/>
    </row>
    <row r="41" spans="4:18" ht="12.75">
      <c r="D41" s="581">
        <f t="shared" si="1"/>
        <v>0</v>
      </c>
      <c r="E41" s="691"/>
      <c r="F41" s="570"/>
      <c r="G41" s="570"/>
      <c r="H41" s="570"/>
      <c r="I41" s="64"/>
      <c r="J41" s="570"/>
      <c r="K41" s="570"/>
      <c r="L41" s="570"/>
      <c r="M41" s="570"/>
      <c r="N41" s="570"/>
      <c r="O41" s="67"/>
      <c r="P41" s="64"/>
      <c r="Q41" s="570"/>
      <c r="R41" s="576"/>
    </row>
    <row r="42" spans="4:18" ht="13.5" thickBot="1">
      <c r="D42" s="583">
        <f t="shared" si="1"/>
        <v>0</v>
      </c>
      <c r="E42" s="600"/>
      <c r="F42" s="578"/>
      <c r="G42" s="578"/>
      <c r="H42" s="578"/>
      <c r="I42" s="578"/>
      <c r="J42" s="578"/>
      <c r="K42" s="578"/>
      <c r="L42" s="578"/>
      <c r="M42" s="578"/>
      <c r="N42" s="578"/>
      <c r="O42" s="67"/>
      <c r="P42" s="64"/>
      <c r="Q42" s="578"/>
      <c r="R42" s="688"/>
    </row>
    <row r="43" spans="4:19" ht="14.25" thickBot="1" thickTop="1">
      <c r="D43" s="586" t="s">
        <v>41</v>
      </c>
      <c r="E43" s="689">
        <f>SUM(E35:E42)</f>
        <v>0</v>
      </c>
      <c r="F43" s="644">
        <f>SUM(F35:F42)</f>
        <v>0</v>
      </c>
      <c r="G43" s="644">
        <f aca="true" t="shared" si="2" ref="G43:Q43">SUM(G35:G42)</f>
        <v>0</v>
      </c>
      <c r="H43" s="644">
        <f t="shared" si="2"/>
        <v>0</v>
      </c>
      <c r="I43" s="644">
        <f t="shared" si="2"/>
        <v>0</v>
      </c>
      <c r="J43" s="644">
        <f t="shared" si="2"/>
        <v>0</v>
      </c>
      <c r="K43" s="644">
        <f t="shared" si="2"/>
        <v>0</v>
      </c>
      <c r="L43" s="644">
        <f t="shared" si="2"/>
        <v>0</v>
      </c>
      <c r="M43" s="644">
        <f t="shared" si="2"/>
        <v>0</v>
      </c>
      <c r="N43" s="644">
        <f t="shared" si="2"/>
        <v>0</v>
      </c>
      <c r="O43" s="644">
        <f t="shared" si="2"/>
        <v>0</v>
      </c>
      <c r="P43" s="644">
        <f t="shared" si="2"/>
        <v>0</v>
      </c>
      <c r="Q43" s="644">
        <f t="shared" si="2"/>
        <v>0</v>
      </c>
      <c r="R43" s="690">
        <f>SUM(R35:R42)</f>
        <v>0</v>
      </c>
      <c r="S43" s="5"/>
    </row>
    <row r="44" spans="4:11" ht="14.25" thickBot="1" thickTop="1">
      <c r="D44" s="577"/>
      <c r="E44" s="577"/>
      <c r="F44" s="577"/>
      <c r="G44" s="577"/>
      <c r="H44" s="577"/>
      <c r="I44" s="577"/>
      <c r="J44" s="577"/>
      <c r="K44" s="577"/>
    </row>
    <row r="45" spans="1:10" s="1" customFormat="1" ht="16.5" customHeight="1" hidden="1" thickBot="1" thickTop="1">
      <c r="A45" s="1">
        <v>7</v>
      </c>
      <c r="B45" s="1" t="s">
        <v>54</v>
      </c>
      <c r="E45" s="1" t="s">
        <v>283</v>
      </c>
      <c r="F45" s="125"/>
      <c r="H45" s="6"/>
      <c r="J45" s="4"/>
    </row>
    <row r="46" spans="4:19" s="1" customFormat="1" ht="16.5" customHeight="1" hidden="1" thickBot="1" thickTop="1">
      <c r="D46" s="6"/>
      <c r="E46" s="6"/>
      <c r="F46" s="6"/>
      <c r="G46" s="6"/>
      <c r="H46" s="6"/>
      <c r="I46" s="6"/>
      <c r="J46" s="7"/>
      <c r="K46" s="6"/>
      <c r="L46" s="6"/>
      <c r="M46" s="6"/>
      <c r="N46" s="6"/>
      <c r="O46" s="6"/>
      <c r="P46" s="6"/>
      <c r="Q46" s="6"/>
      <c r="R46" s="6"/>
      <c r="S46" s="6"/>
    </row>
    <row r="47" spans="3:19" s="1" customFormat="1" ht="45.75" customHeight="1" hidden="1" thickBot="1">
      <c r="C47" s="670"/>
      <c r="D47" s="48" t="s">
        <v>284</v>
      </c>
      <c r="E47" s="55" t="s">
        <v>26</v>
      </c>
      <c r="F47" s="54" t="s">
        <v>27</v>
      </c>
      <c r="G47" s="54" t="s">
        <v>28</v>
      </c>
      <c r="H47" s="54" t="s">
        <v>29</v>
      </c>
      <c r="I47" s="54" t="s">
        <v>30</v>
      </c>
      <c r="J47" s="54" t="s">
        <v>31</v>
      </c>
      <c r="K47" s="54" t="s">
        <v>32</v>
      </c>
      <c r="L47" s="54" t="s">
        <v>343</v>
      </c>
      <c r="M47" s="54" t="s">
        <v>64</v>
      </c>
      <c r="N47" s="54" t="s">
        <v>33</v>
      </c>
      <c r="O47" s="54" t="s">
        <v>34</v>
      </c>
      <c r="P47" s="54" t="s">
        <v>63</v>
      </c>
      <c r="Q47" s="54" t="s">
        <v>66</v>
      </c>
      <c r="R47" s="54" t="s">
        <v>65</v>
      </c>
      <c r="S47" s="49" t="s">
        <v>282</v>
      </c>
    </row>
    <row r="48" spans="3:19" s="1" customFormat="1" ht="15.75" customHeight="1" hidden="1">
      <c r="C48" s="671"/>
      <c r="D48" s="56">
        <f aca="true" t="shared" si="3" ref="D48:D55">E19</f>
        <v>0</v>
      </c>
      <c r="E48" s="63"/>
      <c r="F48" s="64"/>
      <c r="G48" s="64"/>
      <c r="H48" s="64"/>
      <c r="I48" s="64"/>
      <c r="J48" s="64"/>
      <c r="K48" s="64"/>
      <c r="L48" s="64"/>
      <c r="M48" s="64"/>
      <c r="N48" s="64"/>
      <c r="O48" s="64"/>
      <c r="P48" s="64"/>
      <c r="Q48" s="64"/>
      <c r="R48" s="64"/>
      <c r="S48" s="676"/>
    </row>
    <row r="49" spans="3:19" s="1" customFormat="1" ht="15.75" customHeight="1" hidden="1">
      <c r="C49" s="669"/>
      <c r="D49" s="667">
        <f t="shared" si="3"/>
        <v>0</v>
      </c>
      <c r="E49" s="66"/>
      <c r="F49" s="67"/>
      <c r="G49" s="67"/>
      <c r="H49" s="67"/>
      <c r="I49" s="67"/>
      <c r="J49" s="67"/>
      <c r="K49" s="67"/>
      <c r="L49" s="67"/>
      <c r="M49" s="67"/>
      <c r="N49" s="67"/>
      <c r="O49" s="67"/>
      <c r="P49" s="67"/>
      <c r="Q49" s="67"/>
      <c r="R49" s="67"/>
      <c r="S49" s="674"/>
    </row>
    <row r="50" spans="3:19" s="1" customFormat="1" ht="15.75" customHeight="1" hidden="1">
      <c r="C50" s="669"/>
      <c r="D50" s="667">
        <f t="shared" si="3"/>
        <v>0</v>
      </c>
      <c r="E50" s="66"/>
      <c r="F50" s="67"/>
      <c r="G50" s="67"/>
      <c r="H50" s="67"/>
      <c r="I50" s="67"/>
      <c r="J50" s="67"/>
      <c r="K50" s="67"/>
      <c r="L50" s="67"/>
      <c r="M50" s="67"/>
      <c r="N50" s="67"/>
      <c r="O50" s="67"/>
      <c r="P50" s="67"/>
      <c r="Q50" s="67"/>
      <c r="R50" s="67"/>
      <c r="S50" s="674"/>
    </row>
    <row r="51" spans="3:19" s="1" customFormat="1" ht="15.75" customHeight="1" hidden="1">
      <c r="C51" s="669"/>
      <c r="D51" s="667">
        <f t="shared" si="3"/>
        <v>0</v>
      </c>
      <c r="E51" s="66"/>
      <c r="F51" s="67"/>
      <c r="G51" s="67"/>
      <c r="H51" s="67"/>
      <c r="I51" s="67"/>
      <c r="J51" s="67"/>
      <c r="K51" s="67"/>
      <c r="L51" s="67"/>
      <c r="M51" s="67"/>
      <c r="N51" s="67"/>
      <c r="O51" s="67"/>
      <c r="P51" s="67"/>
      <c r="Q51" s="67"/>
      <c r="R51" s="67"/>
      <c r="S51" s="674"/>
    </row>
    <row r="52" spans="3:19" s="1" customFormat="1" ht="15.75" customHeight="1" hidden="1">
      <c r="C52" s="669"/>
      <c r="D52" s="672">
        <f t="shared" si="3"/>
        <v>0</v>
      </c>
      <c r="E52" s="569"/>
      <c r="F52" s="570"/>
      <c r="G52" s="570"/>
      <c r="H52" s="570"/>
      <c r="I52" s="570"/>
      <c r="J52" s="570"/>
      <c r="K52" s="570"/>
      <c r="L52" s="570"/>
      <c r="M52" s="570"/>
      <c r="N52" s="570"/>
      <c r="O52" s="570"/>
      <c r="P52" s="570"/>
      <c r="Q52" s="570"/>
      <c r="R52" s="570"/>
      <c r="S52" s="677"/>
    </row>
    <row r="53" spans="3:20" s="1" customFormat="1" ht="15.75" customHeight="1" hidden="1">
      <c r="C53" s="669"/>
      <c r="D53" s="672">
        <f t="shared" si="3"/>
        <v>0</v>
      </c>
      <c r="E53" s="569"/>
      <c r="F53" s="570"/>
      <c r="G53" s="570"/>
      <c r="H53" s="570"/>
      <c r="I53" s="570"/>
      <c r="J53" s="570"/>
      <c r="K53" s="570"/>
      <c r="L53" s="570"/>
      <c r="M53" s="570"/>
      <c r="N53" s="570"/>
      <c r="O53" s="570"/>
      <c r="P53" s="570"/>
      <c r="Q53" s="570"/>
      <c r="R53" s="570"/>
      <c r="S53" s="677"/>
      <c r="T53" s="6"/>
    </row>
    <row r="54" spans="3:21" s="1" customFormat="1" ht="15.75" customHeight="1" hidden="1">
      <c r="C54" s="669"/>
      <c r="D54" s="672">
        <f t="shared" si="3"/>
        <v>0</v>
      </c>
      <c r="E54" s="66"/>
      <c r="F54" s="67"/>
      <c r="G54" s="67"/>
      <c r="H54" s="67"/>
      <c r="I54" s="67"/>
      <c r="J54" s="67"/>
      <c r="K54" s="67"/>
      <c r="L54" s="67"/>
      <c r="M54" s="67"/>
      <c r="N54" s="67"/>
      <c r="O54" s="67"/>
      <c r="P54" s="67"/>
      <c r="Q54" s="67"/>
      <c r="R54" s="67"/>
      <c r="S54" s="674"/>
      <c r="T54" s="678"/>
      <c r="U54" s="6"/>
    </row>
    <row r="55" spans="3:20" s="1" customFormat="1" ht="15.75" customHeight="1" hidden="1" thickBot="1">
      <c r="C55" s="669"/>
      <c r="D55" s="668">
        <f t="shared" si="3"/>
        <v>0</v>
      </c>
      <c r="E55" s="673"/>
      <c r="F55" s="69"/>
      <c r="G55" s="69"/>
      <c r="H55" s="69"/>
      <c r="I55" s="69"/>
      <c r="J55" s="69"/>
      <c r="K55" s="69"/>
      <c r="L55" s="69"/>
      <c r="M55" s="69"/>
      <c r="N55" s="69"/>
      <c r="O55" s="69"/>
      <c r="P55" s="69"/>
      <c r="Q55" s="69"/>
      <c r="R55" s="69"/>
      <c r="S55" s="675"/>
      <c r="T55" s="678"/>
    </row>
    <row r="56" spans="4:20" s="1" customFormat="1" ht="15" customHeight="1" thickBot="1">
      <c r="D56" s="679"/>
      <c r="E56" s="3"/>
      <c r="H56" s="6"/>
      <c r="I56" s="3"/>
      <c r="J56" s="4"/>
      <c r="T56" s="6"/>
    </row>
    <row r="57" spans="1:5" ht="15" customHeight="1" thickBot="1">
      <c r="A57" s="1">
        <v>8</v>
      </c>
      <c r="B57" s="1" t="s">
        <v>123</v>
      </c>
      <c r="C57" s="1"/>
      <c r="D57" s="140"/>
      <c r="E57" t="s">
        <v>291</v>
      </c>
    </row>
    <row r="58" spans="2:14" s="3" customFormat="1" ht="26.25" customHeight="1">
      <c r="B58" s="755" t="s">
        <v>262</v>
      </c>
      <c r="C58" s="755"/>
      <c r="D58" s="755"/>
      <c r="E58" s="755"/>
      <c r="F58" s="755"/>
      <c r="G58" s="755"/>
      <c r="H58" s="755"/>
      <c r="I58" s="755"/>
      <c r="J58" s="755"/>
      <c r="K58" s="755"/>
      <c r="L58" s="755"/>
      <c r="M58" s="755"/>
      <c r="N58" s="755"/>
    </row>
    <row r="59" spans="2:14" s="3" customFormat="1" ht="13.5" customHeight="1">
      <c r="B59" s="488"/>
      <c r="C59" s="488"/>
      <c r="D59" s="488"/>
      <c r="E59" s="488"/>
      <c r="F59" s="488"/>
      <c r="G59" s="488"/>
      <c r="H59" s="488"/>
      <c r="I59" s="488"/>
      <c r="J59" s="488"/>
      <c r="K59" s="488"/>
      <c r="L59" s="488"/>
      <c r="M59" s="488"/>
      <c r="N59" s="488"/>
    </row>
    <row r="60" spans="1:14" s="3" customFormat="1" ht="13.5" customHeight="1" thickBot="1">
      <c r="A60" s="147">
        <v>9</v>
      </c>
      <c r="B60" s="494" t="s">
        <v>290</v>
      </c>
      <c r="C60" s="488"/>
      <c r="D60" s="488"/>
      <c r="E60" s="488"/>
      <c r="F60" s="488"/>
      <c r="G60" s="488"/>
      <c r="H60" s="488"/>
      <c r="I60" s="488"/>
      <c r="J60" s="488"/>
      <c r="K60" s="488"/>
      <c r="L60" s="488"/>
      <c r="M60" s="488"/>
      <c r="N60" s="488"/>
    </row>
    <row r="61" spans="4:14" s="3" customFormat="1" ht="13.5" customHeight="1">
      <c r="D61" s="756"/>
      <c r="E61" s="757"/>
      <c r="F61" s="758"/>
      <c r="G61" s="496"/>
      <c r="H61" s="496"/>
      <c r="I61" s="488"/>
      <c r="J61" s="488"/>
      <c r="K61" s="488"/>
      <c r="L61" s="488"/>
      <c r="M61" s="488"/>
      <c r="N61" s="488"/>
    </row>
    <row r="62" spans="4:14" s="3" customFormat="1" ht="13.5" customHeight="1">
      <c r="D62" s="759"/>
      <c r="E62" s="760"/>
      <c r="F62" s="761"/>
      <c r="G62" s="496"/>
      <c r="H62" s="496"/>
      <c r="I62" s="488"/>
      <c r="J62" s="488"/>
      <c r="K62" s="488"/>
      <c r="L62" s="488"/>
      <c r="M62" s="488"/>
      <c r="N62" s="488"/>
    </row>
    <row r="63" spans="4:14" s="3" customFormat="1" ht="13.5" customHeight="1">
      <c r="D63" s="759"/>
      <c r="E63" s="760"/>
      <c r="F63" s="761"/>
      <c r="G63" s="496"/>
      <c r="H63" s="496"/>
      <c r="I63" s="488"/>
      <c r="J63" s="488"/>
      <c r="K63" s="488"/>
      <c r="L63" s="488"/>
      <c r="M63" s="488"/>
      <c r="N63" s="488"/>
    </row>
    <row r="64" spans="4:14" s="3" customFormat="1" ht="13.5" customHeight="1">
      <c r="D64" s="759"/>
      <c r="E64" s="760"/>
      <c r="F64" s="761"/>
      <c r="G64" s="496"/>
      <c r="H64" s="496"/>
      <c r="I64" s="488"/>
      <c r="J64" s="488"/>
      <c r="K64" s="488"/>
      <c r="L64" s="488"/>
      <c r="M64" s="488"/>
      <c r="N64" s="488"/>
    </row>
    <row r="65" spans="4:14" s="3" customFormat="1" ht="13.5" customHeight="1" thickBot="1">
      <c r="D65" s="752"/>
      <c r="E65" s="753"/>
      <c r="F65" s="754"/>
      <c r="G65" s="496"/>
      <c r="H65" s="496"/>
      <c r="I65" s="488"/>
      <c r="J65" s="488"/>
      <c r="K65" s="488"/>
      <c r="L65" s="488"/>
      <c r="M65" s="488"/>
      <c r="N65" s="488"/>
    </row>
    <row r="66" ht="14.25" thickBot="1" thickTop="1"/>
    <row r="67" spans="1:5" ht="17.25" customHeight="1" thickBot="1">
      <c r="A67" s="1">
        <v>10</v>
      </c>
      <c r="B67" s="1" t="s">
        <v>60</v>
      </c>
      <c r="C67" s="1"/>
      <c r="D67" s="57"/>
      <c r="E67" t="s">
        <v>291</v>
      </c>
    </row>
    <row r="68" ht="12.75">
      <c r="B68" t="s">
        <v>124</v>
      </c>
    </row>
    <row r="70" spans="1:8" s="1" customFormat="1" ht="12.75">
      <c r="A70" s="1">
        <v>11</v>
      </c>
      <c r="B70" s="1" t="s">
        <v>121</v>
      </c>
      <c r="H70" s="6"/>
    </row>
    <row r="71" spans="2:14" ht="24.75" customHeight="1">
      <c r="B71" s="742" t="s">
        <v>247</v>
      </c>
      <c r="C71" s="742"/>
      <c r="D71" s="742"/>
      <c r="E71" s="742"/>
      <c r="F71" s="742"/>
      <c r="G71" s="742"/>
      <c r="H71" s="742"/>
      <c r="I71" s="742"/>
      <c r="J71" s="742"/>
      <c r="K71" s="742"/>
      <c r="L71" s="742"/>
      <c r="M71" s="742"/>
      <c r="N71" s="742"/>
    </row>
    <row r="73" ht="13.5" thickBot="1"/>
    <row r="74" spans="4:17" ht="39" thickBot="1">
      <c r="D74" s="48" t="s">
        <v>284</v>
      </c>
      <c r="E74" s="55" t="s">
        <v>26</v>
      </c>
      <c r="F74" s="54" t="s">
        <v>27</v>
      </c>
      <c r="G74" s="54" t="s">
        <v>28</v>
      </c>
      <c r="H74" s="54" t="s">
        <v>29</v>
      </c>
      <c r="I74" s="54" t="s">
        <v>30</v>
      </c>
      <c r="J74" s="54" t="s">
        <v>31</v>
      </c>
      <c r="K74" s="54" t="s">
        <v>287</v>
      </c>
      <c r="L74" s="54" t="s">
        <v>288</v>
      </c>
      <c r="M74" s="54" t="s">
        <v>343</v>
      </c>
      <c r="N74" s="54" t="s">
        <v>64</v>
      </c>
      <c r="O74" s="54" t="s">
        <v>33</v>
      </c>
      <c r="P74" s="54" t="s">
        <v>66</v>
      </c>
      <c r="Q74" s="49" t="s">
        <v>65</v>
      </c>
    </row>
    <row r="75" spans="4:17" ht="15.75" customHeight="1">
      <c r="D75" s="56">
        <f aca="true" t="shared" si="4" ref="D75:D82">E19</f>
        <v>0</v>
      </c>
      <c r="E75" s="717"/>
      <c r="F75" s="718"/>
      <c r="G75" s="718"/>
      <c r="H75" s="718"/>
      <c r="I75" s="718"/>
      <c r="J75" s="718"/>
      <c r="K75" s="718"/>
      <c r="L75" s="718"/>
      <c r="M75" s="718"/>
      <c r="N75" s="718"/>
      <c r="O75" s="718"/>
      <c r="P75" s="64"/>
      <c r="Q75" s="65"/>
    </row>
    <row r="76" spans="4:17" ht="15.75" customHeight="1">
      <c r="D76" s="56">
        <f t="shared" si="4"/>
        <v>0</v>
      </c>
      <c r="E76" s="719"/>
      <c r="F76" s="720"/>
      <c r="G76" s="720"/>
      <c r="H76" s="720"/>
      <c r="I76" s="720"/>
      <c r="J76" s="720"/>
      <c r="K76" s="720"/>
      <c r="L76" s="720"/>
      <c r="M76" s="720"/>
      <c r="N76" s="720"/>
      <c r="O76" s="720"/>
      <c r="P76" s="67"/>
      <c r="Q76" s="68"/>
    </row>
    <row r="77" spans="4:17" ht="15.75" customHeight="1">
      <c r="D77" s="56">
        <f t="shared" si="4"/>
        <v>0</v>
      </c>
      <c r="E77" s="719"/>
      <c r="F77" s="720"/>
      <c r="G77" s="720"/>
      <c r="H77" s="720"/>
      <c r="I77" s="720"/>
      <c r="J77" s="720"/>
      <c r="K77" s="720"/>
      <c r="L77" s="720"/>
      <c r="M77" s="720"/>
      <c r="N77" s="720"/>
      <c r="O77" s="720"/>
      <c r="P77" s="67"/>
      <c r="Q77" s="68"/>
    </row>
    <row r="78" spans="4:17" ht="15.75" customHeight="1">
      <c r="D78" s="56">
        <f t="shared" si="4"/>
        <v>0</v>
      </c>
      <c r="E78" s="719"/>
      <c r="F78" s="720"/>
      <c r="G78" s="720"/>
      <c r="H78" s="720"/>
      <c r="I78" s="720"/>
      <c r="J78" s="720"/>
      <c r="K78" s="720"/>
      <c r="L78" s="720"/>
      <c r="M78" s="720"/>
      <c r="N78" s="720"/>
      <c r="O78" s="720"/>
      <c r="P78" s="67"/>
      <c r="Q78" s="68"/>
    </row>
    <row r="79" spans="4:17" ht="15.75" customHeight="1">
      <c r="D79" s="672">
        <f t="shared" si="4"/>
        <v>0</v>
      </c>
      <c r="E79" s="721"/>
      <c r="F79" s="722"/>
      <c r="G79" s="722"/>
      <c r="H79" s="722"/>
      <c r="I79" s="722"/>
      <c r="J79" s="722"/>
      <c r="K79" s="722"/>
      <c r="L79" s="722"/>
      <c r="M79" s="722"/>
      <c r="N79" s="722"/>
      <c r="O79" s="722"/>
      <c r="P79" s="570"/>
      <c r="Q79" s="665"/>
    </row>
    <row r="80" spans="3:17" ht="15.75" customHeight="1">
      <c r="C80" s="666"/>
      <c r="D80" s="672">
        <f t="shared" si="4"/>
        <v>0</v>
      </c>
      <c r="E80" s="719"/>
      <c r="F80" s="720"/>
      <c r="G80" s="720"/>
      <c r="H80" s="720"/>
      <c r="I80" s="720"/>
      <c r="J80" s="720"/>
      <c r="K80" s="720"/>
      <c r="L80" s="720"/>
      <c r="M80" s="720"/>
      <c r="N80" s="720"/>
      <c r="O80" s="720"/>
      <c r="P80" s="67"/>
      <c r="Q80" s="68"/>
    </row>
    <row r="81" spans="3:17" ht="15.75" customHeight="1">
      <c r="C81" s="666"/>
      <c r="D81" s="672">
        <f t="shared" si="4"/>
        <v>0</v>
      </c>
      <c r="E81" s="719"/>
      <c r="F81" s="720"/>
      <c r="G81" s="720"/>
      <c r="H81" s="720"/>
      <c r="I81" s="720"/>
      <c r="J81" s="720"/>
      <c r="K81" s="720"/>
      <c r="L81" s="720"/>
      <c r="M81" s="720"/>
      <c r="N81" s="720"/>
      <c r="O81" s="720"/>
      <c r="P81" s="67"/>
      <c r="Q81" s="68"/>
    </row>
    <row r="82" spans="3:17" ht="15.75" customHeight="1" thickBot="1">
      <c r="C82" s="666"/>
      <c r="D82" s="668">
        <f t="shared" si="4"/>
        <v>0</v>
      </c>
      <c r="E82" s="723"/>
      <c r="F82" s="724"/>
      <c r="G82" s="724"/>
      <c r="H82" s="724"/>
      <c r="I82" s="724"/>
      <c r="J82" s="724"/>
      <c r="K82" s="724"/>
      <c r="L82" s="724"/>
      <c r="M82" s="724"/>
      <c r="N82" s="724"/>
      <c r="O82" s="724"/>
      <c r="P82" s="69"/>
      <c r="Q82" s="70"/>
    </row>
    <row r="84" ht="13.5" thickBot="1"/>
    <row r="85" spans="1:6" ht="13.5" thickBot="1">
      <c r="A85" s="1">
        <v>12</v>
      </c>
      <c r="B85" s="1" t="s">
        <v>289</v>
      </c>
      <c r="C85" s="1"/>
      <c r="D85" s="6"/>
      <c r="E85" s="57"/>
      <c r="F85" t="s">
        <v>148</v>
      </c>
    </row>
  </sheetData>
  <sheetProtection/>
  <mergeCells count="7">
    <mergeCell ref="D65:F65"/>
    <mergeCell ref="B58:N58"/>
    <mergeCell ref="B71:N71"/>
    <mergeCell ref="D61:F61"/>
    <mergeCell ref="D62:F62"/>
    <mergeCell ref="D63:F63"/>
    <mergeCell ref="D64:F64"/>
  </mergeCells>
  <printOptions/>
  <pageMargins left="0.75" right="0.75" top="1" bottom="1" header="0.5" footer="0.5"/>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tabColor indexed="9"/>
  </sheetPr>
  <dimension ref="A1:Z355"/>
  <sheetViews>
    <sheetView zoomScalePageLayoutView="0" workbookViewId="0" topLeftCell="A31">
      <selection activeCell="A1" sqref="A1"/>
    </sheetView>
  </sheetViews>
  <sheetFormatPr defaultColWidth="9.140625" defaultRowHeight="12.75"/>
  <cols>
    <col min="1" max="1" width="3.7109375" style="1" customWidth="1"/>
    <col min="2" max="2" width="16.421875" style="10" customWidth="1"/>
    <col min="3" max="4" width="16.00390625" style="10" customWidth="1"/>
    <col min="5" max="5" width="13.57421875" style="0" customWidth="1"/>
    <col min="6" max="6" width="14.8515625" style="0" customWidth="1"/>
    <col min="7" max="7" width="12.7109375" style="0" customWidth="1"/>
    <col min="8" max="8" width="11.8515625" style="0" customWidth="1"/>
    <col min="9" max="9" width="13.421875" style="0" customWidth="1"/>
    <col min="10" max="10" width="12.28125" style="0" customWidth="1"/>
    <col min="11" max="11" width="11.7109375" style="0" customWidth="1"/>
    <col min="12" max="12" width="10.57421875" style="0" bestFit="1" customWidth="1"/>
    <col min="13" max="13" width="12.7109375" style="0" bestFit="1" customWidth="1"/>
    <col min="14" max="14" width="12.421875" style="0" bestFit="1" customWidth="1"/>
    <col min="15" max="15" width="9.7109375" style="0" customWidth="1"/>
    <col min="16" max="16" width="11.00390625" style="0" customWidth="1"/>
    <col min="17" max="17" width="9.28125" style="0" bestFit="1" customWidth="1"/>
    <col min="18" max="18" width="10.57421875" style="0" customWidth="1"/>
  </cols>
  <sheetData>
    <row r="1" spans="1:4" ht="15.75">
      <c r="A1" s="22" t="s">
        <v>2</v>
      </c>
      <c r="B1" s="9"/>
      <c r="C1" s="9"/>
      <c r="D1" s="9"/>
    </row>
    <row r="2" spans="1:4" ht="15.75">
      <c r="A2" s="22"/>
      <c r="B2" s="9"/>
      <c r="C2" s="9"/>
      <c r="D2" s="9"/>
    </row>
    <row r="3" spans="1:4" ht="12.75">
      <c r="A3" s="3" t="s">
        <v>256</v>
      </c>
      <c r="B3" s="9"/>
      <c r="C3" s="9"/>
      <c r="D3" s="9"/>
    </row>
    <row r="4" spans="1:4" ht="12.75">
      <c r="A4" s="3" t="s">
        <v>243</v>
      </c>
      <c r="B4" s="9"/>
      <c r="C4" s="9"/>
      <c r="D4" s="9"/>
    </row>
    <row r="5" ht="12.75">
      <c r="A5" s="3" t="s">
        <v>257</v>
      </c>
    </row>
    <row r="6" ht="13.5" thickBot="1"/>
    <row r="7" spans="1:17" ht="22.5" customHeight="1" thickBot="1" thickTop="1">
      <c r="A7"/>
      <c r="B7" s="793" t="s">
        <v>94</v>
      </c>
      <c r="C7" s="793" t="s">
        <v>238</v>
      </c>
      <c r="D7" s="795" t="s">
        <v>226</v>
      </c>
      <c r="E7" s="796"/>
      <c r="F7" s="796"/>
      <c r="G7" s="796"/>
      <c r="H7" s="796"/>
      <c r="I7" s="796"/>
      <c r="J7" s="796"/>
      <c r="K7" s="796"/>
      <c r="L7" s="796"/>
      <c r="M7" s="796"/>
      <c r="N7" s="796"/>
      <c r="O7" s="796"/>
      <c r="P7" s="796"/>
      <c r="Q7" s="797"/>
    </row>
    <row r="8" spans="1:17" ht="18" customHeight="1" thickBot="1" thickTop="1">
      <c r="A8"/>
      <c r="B8" s="794"/>
      <c r="C8" s="794"/>
      <c r="D8" s="556" t="s">
        <v>26</v>
      </c>
      <c r="E8" s="170" t="s">
        <v>27</v>
      </c>
      <c r="F8" s="170" t="s">
        <v>28</v>
      </c>
      <c r="G8" s="170" t="s">
        <v>29</v>
      </c>
      <c r="H8" s="170" t="s">
        <v>30</v>
      </c>
      <c r="I8" s="170" t="s">
        <v>31</v>
      </c>
      <c r="J8" s="170" t="s">
        <v>32</v>
      </c>
      <c r="K8" s="170" t="s">
        <v>343</v>
      </c>
      <c r="L8" s="170" t="s">
        <v>64</v>
      </c>
      <c r="M8" s="170" t="s">
        <v>33</v>
      </c>
      <c r="N8" s="170" t="s">
        <v>34</v>
      </c>
      <c r="O8" s="170" t="s">
        <v>63</v>
      </c>
      <c r="P8" s="170" t="s">
        <v>66</v>
      </c>
      <c r="Q8" s="557" t="s">
        <v>65</v>
      </c>
    </row>
    <row r="9" spans="1:17" ht="18" customHeight="1" thickTop="1">
      <c r="A9"/>
      <c r="B9" s="338">
        <f>'General information'!E19</f>
        <v>0</v>
      </c>
      <c r="C9" s="336">
        <f>'General information'!G19</f>
        <v>0</v>
      </c>
      <c r="D9" s="587">
        <f>IF('General information'!E35=0,0,'General information'!E35/'General information'!E$43)</f>
        <v>0</v>
      </c>
      <c r="E9" s="587">
        <f>IF('General information'!F35=0,0,'General information'!F35/'General information'!F$43)</f>
        <v>0</v>
      </c>
      <c r="F9" s="587">
        <f>IF('General information'!G35=0,0,'General information'!G35/'General information'!G$43)</f>
        <v>0</v>
      </c>
      <c r="G9" s="587">
        <f>IF('General information'!H35=0,0,'General information'!H35/'General information'!H$43)</f>
        <v>0</v>
      </c>
      <c r="H9" s="587">
        <f>IF('General information'!I35=0,0,'General information'!I35/'General information'!I$43)</f>
        <v>0</v>
      </c>
      <c r="I9" s="587">
        <f>IF('General information'!J35=0,0,'General information'!J35/'General information'!J$43)</f>
        <v>0</v>
      </c>
      <c r="J9" s="587">
        <f>IF('General information'!K35=0,0,'General information'!K35/'General information'!K$43)</f>
        <v>0</v>
      </c>
      <c r="K9" s="587">
        <f>IF('General information'!L35=0,0,'General information'!L35/'General information'!L$43)</f>
        <v>0</v>
      </c>
      <c r="L9" s="587">
        <f>IF('General information'!M35=0,0,'General information'!M35/'General information'!M$43)</f>
        <v>0</v>
      </c>
      <c r="M9" s="587">
        <f>IF('General information'!N35=0,0,'General information'!N35/'General information'!N$43)</f>
        <v>0</v>
      </c>
      <c r="N9" s="587">
        <f>IF('General information'!O35=0,0,'General information'!O35/'General information'!O$43)</f>
        <v>0</v>
      </c>
      <c r="O9" s="587">
        <f>C9</f>
        <v>0</v>
      </c>
      <c r="P9" s="321"/>
      <c r="Q9" s="322"/>
    </row>
    <row r="10" spans="1:17" ht="18" customHeight="1">
      <c r="A10"/>
      <c r="B10" s="594">
        <f>'General information'!E20</f>
        <v>0</v>
      </c>
      <c r="C10" s="337">
        <f>'General information'!G20</f>
        <v>0</v>
      </c>
      <c r="D10" s="589">
        <f>IF('General information'!E36=0,0,'General information'!E36/'General information'!E$43)</f>
        <v>0</v>
      </c>
      <c r="E10" s="589">
        <f>IF('General information'!F36=0,0,'General information'!F36/'General information'!F$43)</f>
        <v>0</v>
      </c>
      <c r="F10" s="589">
        <f>IF('General information'!G36=0,0,'General information'!G36/'General information'!G$43)</f>
        <v>0</v>
      </c>
      <c r="G10" s="589">
        <f>IF('General information'!H36=0,0,'General information'!H36/'General information'!H$43)</f>
        <v>0</v>
      </c>
      <c r="H10" s="589">
        <f>IF('General information'!I36=0,0,'General information'!I36/'General information'!I$43)</f>
        <v>0</v>
      </c>
      <c r="I10" s="589">
        <f>IF('General information'!J36=0,0,'General information'!J36/'General information'!J$43)</f>
        <v>0</v>
      </c>
      <c r="J10" s="589">
        <f>IF('General information'!K36=0,0,'General information'!K36/'General information'!K$43)</f>
        <v>0</v>
      </c>
      <c r="K10" s="589">
        <f>IF('General information'!L36=0,0,'General information'!L36/'General information'!L$43)</f>
        <v>0</v>
      </c>
      <c r="L10" s="589">
        <f>IF('General information'!M36=0,0,'General information'!M36/'General information'!M$43)</f>
        <v>0</v>
      </c>
      <c r="M10" s="589">
        <f>IF('General information'!N36=0,0,'General information'!N36/'General information'!N$43)</f>
        <v>0</v>
      </c>
      <c r="N10" s="589">
        <f>IF('General information'!O36=0,0,'General information'!O36/'General information'!O$43)</f>
        <v>0</v>
      </c>
      <c r="O10" s="589">
        <f aca="true" t="shared" si="0" ref="O10:O16">C10</f>
        <v>0</v>
      </c>
      <c r="P10" s="51"/>
      <c r="Q10" s="323"/>
    </row>
    <row r="11" spans="1:17" ht="18" customHeight="1">
      <c r="A11"/>
      <c r="B11" s="594">
        <f>'General information'!E21</f>
        <v>0</v>
      </c>
      <c r="C11" s="337">
        <f>'General information'!G21</f>
        <v>0</v>
      </c>
      <c r="D11" s="589">
        <f>IF('General information'!E37=0,0,'General information'!E37/'General information'!E$43)</f>
        <v>0</v>
      </c>
      <c r="E11" s="589">
        <f>IF('General information'!F37=0,0,'General information'!F37/'General information'!F$43)</f>
        <v>0</v>
      </c>
      <c r="F11" s="589">
        <f>IF('General information'!G37=0,0,'General information'!G37/'General information'!G$43)</f>
        <v>0</v>
      </c>
      <c r="G11" s="589">
        <f>IF('General information'!H37=0,0,'General information'!H37/'General information'!H$43)</f>
        <v>0</v>
      </c>
      <c r="H11" s="589">
        <f>IF('General information'!I37=0,0,'General information'!I37/'General information'!I$43)</f>
        <v>0</v>
      </c>
      <c r="I11" s="589">
        <f>IF('General information'!J37=0,0,'General information'!J37/'General information'!J$43)</f>
        <v>0</v>
      </c>
      <c r="J11" s="589">
        <f>IF('General information'!K37=0,0,'General information'!K37/'General information'!K$43)</f>
        <v>0</v>
      </c>
      <c r="K11" s="589">
        <f>IF('General information'!L37=0,0,'General information'!L37/'General information'!L$43)</f>
        <v>0</v>
      </c>
      <c r="L11" s="589">
        <f>IF('General information'!M37=0,0,'General information'!M37/'General information'!M$43)</f>
        <v>0</v>
      </c>
      <c r="M11" s="589">
        <f>IF('General information'!N37=0,0,'General information'!N37/'General information'!N$43)</f>
        <v>0</v>
      </c>
      <c r="N11" s="589">
        <f>IF('General information'!O37=0,0,'General information'!O37/'General information'!O$43)</f>
        <v>0</v>
      </c>
      <c r="O11" s="589">
        <f t="shared" si="0"/>
        <v>0</v>
      </c>
      <c r="P11" s="51"/>
      <c r="Q11" s="323"/>
    </row>
    <row r="12" spans="1:17" ht="18" customHeight="1">
      <c r="A12"/>
      <c r="B12" s="594">
        <f>'General information'!E22</f>
        <v>0</v>
      </c>
      <c r="C12" s="337">
        <f>'General information'!G22</f>
        <v>0</v>
      </c>
      <c r="D12" s="589">
        <f>IF('General information'!E38=0,0,'General information'!E38/'General information'!E$43)</f>
        <v>0</v>
      </c>
      <c r="E12" s="589">
        <f>IF('General information'!F38=0,0,'General information'!F38/'General information'!F$43)</f>
        <v>0</v>
      </c>
      <c r="F12" s="589">
        <f>IF('General information'!G38=0,0,'General information'!G38/'General information'!G$43)</f>
        <v>0</v>
      </c>
      <c r="G12" s="589">
        <f>IF('General information'!H38=0,0,'General information'!H38/'General information'!H$43)</f>
        <v>0</v>
      </c>
      <c r="H12" s="589">
        <f>IF('General information'!I38=0,0,'General information'!I38/'General information'!I$43)</f>
        <v>0</v>
      </c>
      <c r="I12" s="589">
        <f>IF('General information'!J38=0,0,'General information'!J38/'General information'!J$43)</f>
        <v>0</v>
      </c>
      <c r="J12" s="589">
        <f>IF('General information'!K38=0,0,'General information'!K38/'General information'!K$43)</f>
        <v>0</v>
      </c>
      <c r="K12" s="589">
        <f>IF('General information'!L38=0,0,'General information'!L38/'General information'!L$43)</f>
        <v>0</v>
      </c>
      <c r="L12" s="589">
        <f>IF('General information'!M38=0,0,'General information'!M38/'General information'!M$43)</f>
        <v>0</v>
      </c>
      <c r="M12" s="589">
        <f>IF('General information'!N38=0,0,'General information'!N38/'General information'!N$43)</f>
        <v>0</v>
      </c>
      <c r="N12" s="589">
        <f>IF('General information'!O38=0,0,'General information'!O38/'General information'!O$43)</f>
        <v>0</v>
      </c>
      <c r="O12" s="589">
        <f t="shared" si="0"/>
        <v>0</v>
      </c>
      <c r="P12" s="51"/>
      <c r="Q12" s="323"/>
    </row>
    <row r="13" spans="1:17" ht="18" customHeight="1">
      <c r="A13"/>
      <c r="B13" s="594">
        <f>'General information'!E23</f>
        <v>0</v>
      </c>
      <c r="C13" s="337">
        <f>'General information'!G23</f>
        <v>0</v>
      </c>
      <c r="D13" s="590">
        <f>IF('General information'!E39=0,0,'General information'!E39/'General information'!E$43)</f>
        <v>0</v>
      </c>
      <c r="E13" s="590">
        <f>IF('General information'!F39=0,0,'General information'!F39/'General information'!F$43)</f>
        <v>0</v>
      </c>
      <c r="F13" s="590">
        <f>IF('General information'!G39=0,0,'General information'!G39/'General information'!G$43)</f>
        <v>0</v>
      </c>
      <c r="G13" s="590">
        <f>IF('General information'!H39=0,0,'General information'!H39/'General information'!H$43)</f>
        <v>0</v>
      </c>
      <c r="H13" s="590">
        <f>IF('General information'!I39=0,0,'General information'!I39/'General information'!I$43)</f>
        <v>0</v>
      </c>
      <c r="I13" s="590">
        <f>IF('General information'!J39=0,0,'General information'!J39/'General information'!J$43)</f>
        <v>0</v>
      </c>
      <c r="J13" s="590">
        <f>IF('General information'!K39=0,0,'General information'!K39/'General information'!K$43)</f>
        <v>0</v>
      </c>
      <c r="K13" s="590">
        <f>IF('General information'!L39=0,0,'General information'!L39/'General information'!L$43)</f>
        <v>0</v>
      </c>
      <c r="L13" s="590">
        <f>IF('General information'!M39=0,0,'General information'!M39/'General information'!M$43)</f>
        <v>0</v>
      </c>
      <c r="M13" s="590">
        <f>IF('General information'!N39=0,0,'General information'!N39/'General information'!N$43)</f>
        <v>0</v>
      </c>
      <c r="N13" s="590">
        <f>IF('General information'!O39=0,0,'General information'!O39/'General information'!O$43)</f>
        <v>0</v>
      </c>
      <c r="O13" s="590">
        <f t="shared" si="0"/>
        <v>0</v>
      </c>
      <c r="P13" s="524"/>
      <c r="Q13" s="529"/>
    </row>
    <row r="14" spans="1:17" ht="18" customHeight="1">
      <c r="A14"/>
      <c r="B14" s="481">
        <f>'General information'!E24</f>
        <v>0</v>
      </c>
      <c r="C14" s="597">
        <f>'General information'!G23</f>
        <v>0</v>
      </c>
      <c r="D14" s="590">
        <f>IF('General information'!E40=0,0,'General information'!E40/'General information'!E$43)</f>
        <v>0</v>
      </c>
      <c r="E14" s="590">
        <f>IF('General information'!F40=0,0,'General information'!F40/'General information'!F$43)</f>
        <v>0</v>
      </c>
      <c r="F14" s="590">
        <f>IF('General information'!G40=0,0,'General information'!G40/'General information'!G$43)</f>
        <v>0</v>
      </c>
      <c r="G14" s="590">
        <f>IF('General information'!H40=0,0,'General information'!H40/'General information'!H$43)</f>
        <v>0</v>
      </c>
      <c r="H14" s="590">
        <f>IF('General information'!I40=0,0,'General information'!I40/'General information'!I$43)</f>
        <v>0</v>
      </c>
      <c r="I14" s="590">
        <f>IF('General information'!J40=0,0,'General information'!J40/'General information'!J$43)</f>
        <v>0</v>
      </c>
      <c r="J14" s="590">
        <f>IF('General information'!K40=0,0,'General information'!K40/'General information'!K$43)</f>
        <v>0</v>
      </c>
      <c r="K14" s="590">
        <f>IF('General information'!L40=0,0,'General information'!L40/'General information'!L$43)</f>
        <v>0</v>
      </c>
      <c r="L14" s="590">
        <f>IF('General information'!M40=0,0,'General information'!M40/'General information'!M$43)</f>
        <v>0</v>
      </c>
      <c r="M14" s="590">
        <f>IF('General information'!N40=0,0,'General information'!N40/'General information'!N$43)</f>
        <v>0</v>
      </c>
      <c r="N14" s="590">
        <f>IF('General information'!O40=0,0,'General information'!O40/'General information'!O$43)</f>
        <v>0</v>
      </c>
      <c r="O14" s="590">
        <f t="shared" si="0"/>
        <v>0</v>
      </c>
      <c r="P14" s="524"/>
      <c r="Q14" s="529"/>
    </row>
    <row r="15" spans="1:17" ht="18" customHeight="1">
      <c r="A15"/>
      <c r="B15" s="594">
        <f>'General information'!E25</f>
        <v>0</v>
      </c>
      <c r="C15" s="337">
        <f>'General information'!G24</f>
        <v>0</v>
      </c>
      <c r="D15" s="680">
        <f>IF('General information'!E41=0,0,'General information'!E41/'General information'!E$43)</f>
        <v>0</v>
      </c>
      <c r="E15" s="589">
        <f>IF('General information'!F41=0,0,'General information'!F41/'General information'!F$43)</f>
        <v>0</v>
      </c>
      <c r="F15" s="589">
        <f>IF('General information'!G41=0,0,'General information'!G41/'General information'!G$43)</f>
        <v>0</v>
      </c>
      <c r="G15" s="589">
        <f>IF('General information'!H41=0,0,'General information'!H41/'General information'!H$43)</f>
        <v>0</v>
      </c>
      <c r="H15" s="589">
        <f>IF('General information'!I41=0,0,'General information'!I41/'General information'!I$43)</f>
        <v>0</v>
      </c>
      <c r="I15" s="589">
        <f>IF('General information'!J41=0,0,'General information'!J41/'General information'!J$43)</f>
        <v>0</v>
      </c>
      <c r="J15" s="589">
        <f>IF('General information'!K41=0,0,'General information'!K41/'General information'!K$43)</f>
        <v>0</v>
      </c>
      <c r="K15" s="589">
        <f>IF('General information'!L41=0,0,'General information'!L41/'General information'!L$43)</f>
        <v>0</v>
      </c>
      <c r="L15" s="589">
        <f>IF('General information'!M41=0,0,'General information'!M41/'General information'!M$43)</f>
        <v>0</v>
      </c>
      <c r="M15" s="589">
        <f>IF('General information'!N41=0,0,'General information'!N41/'General information'!N$43)</f>
        <v>0</v>
      </c>
      <c r="N15" s="589">
        <f>IF('General information'!O41=0,0,'General information'!O41/'General information'!O$43)</f>
        <v>0</v>
      </c>
      <c r="O15" s="589">
        <f t="shared" si="0"/>
        <v>0</v>
      </c>
      <c r="P15" s="51"/>
      <c r="Q15" s="323"/>
    </row>
    <row r="16" spans="1:17" ht="18" customHeight="1" thickBot="1">
      <c r="A16"/>
      <c r="B16" s="593">
        <f>'General information'!E26</f>
        <v>0</v>
      </c>
      <c r="C16" s="598">
        <f>'General information'!G25</f>
        <v>0</v>
      </c>
      <c r="D16" s="681">
        <f>IF('General information'!E42=0,0,'General information'!E42/'General information'!E$43)</f>
        <v>0</v>
      </c>
      <c r="E16" s="591">
        <f>IF('General information'!F42=0,0,'General information'!F42/'General information'!F$43)</f>
        <v>0</v>
      </c>
      <c r="F16" s="591">
        <f>IF('General information'!G42=0,0,'General information'!G42/'General information'!G$43)</f>
        <v>0</v>
      </c>
      <c r="G16" s="591">
        <f>IF('General information'!H42=0,0,'General information'!H42/'General information'!H$43)</f>
        <v>0</v>
      </c>
      <c r="H16" s="591">
        <f>IF('General information'!I42=0,0,'General information'!I42/'General information'!I$43)</f>
        <v>0</v>
      </c>
      <c r="I16" s="591">
        <f>IF('General information'!J42=0,0,'General information'!J42/'General information'!J$43)</f>
        <v>0</v>
      </c>
      <c r="J16" s="591">
        <f>IF('General information'!K42=0,0,'General information'!K42/'General information'!K$43)</f>
        <v>0</v>
      </c>
      <c r="K16" s="591">
        <f>IF('General information'!L42=0,0,'General information'!L42/'General information'!L$43)</f>
        <v>0</v>
      </c>
      <c r="L16" s="591">
        <f>IF('General information'!M42=0,0,'General information'!M42/'General information'!M$43)</f>
        <v>0</v>
      </c>
      <c r="M16" s="591">
        <f>IF('General information'!N42=0,0,'General information'!N42/'General information'!N$43)</f>
        <v>0</v>
      </c>
      <c r="N16" s="591">
        <f>IF('General information'!O42=0,0,'General information'!O42/'General information'!O$43)</f>
        <v>0</v>
      </c>
      <c r="O16" s="591">
        <f t="shared" si="0"/>
        <v>0</v>
      </c>
      <c r="P16" s="324"/>
      <c r="Q16" s="325"/>
    </row>
    <row r="17" ht="13.5" thickTop="1"/>
    <row r="18" spans="1:2" ht="12.75">
      <c r="A18" s="147" t="s">
        <v>142</v>
      </c>
      <c r="B18" s="1" t="s">
        <v>92</v>
      </c>
    </row>
    <row r="19" ht="13.5" thickBot="1"/>
    <row r="20" spans="1:23" s="1" customFormat="1" ht="37.5" customHeight="1" thickTop="1">
      <c r="A20" s="888" t="s">
        <v>92</v>
      </c>
      <c r="B20" s="889"/>
      <c r="C20" s="890"/>
      <c r="D20" s="131" t="s">
        <v>295</v>
      </c>
      <c r="E20" s="131" t="s">
        <v>136</v>
      </c>
      <c r="F20" s="18" t="s">
        <v>42</v>
      </c>
      <c r="G20" s="934" t="s">
        <v>88</v>
      </c>
      <c r="H20" s="935"/>
      <c r="I20" s="131" t="s">
        <v>49</v>
      </c>
      <c r="J20" s="784" t="s">
        <v>90</v>
      </c>
      <c r="K20" s="785"/>
      <c r="L20" s="785"/>
      <c r="M20" s="785"/>
      <c r="N20" s="785"/>
      <c r="O20" s="785"/>
      <c r="P20" s="785"/>
      <c r="Q20" s="785"/>
      <c r="R20" s="785"/>
      <c r="S20" s="786"/>
      <c r="T20" s="786"/>
      <c r="U20" s="786"/>
      <c r="V20" s="786"/>
      <c r="W20" s="787"/>
    </row>
    <row r="21" spans="1:23" s="490" customFormat="1" ht="15" customHeight="1" thickBot="1">
      <c r="A21" s="891"/>
      <c r="B21" s="892"/>
      <c r="C21" s="893"/>
      <c r="D21" s="169" t="s">
        <v>292</v>
      </c>
      <c r="E21" s="169" t="s">
        <v>137</v>
      </c>
      <c r="F21" s="148">
        <f>'General information'!D67</f>
        <v>0</v>
      </c>
      <c r="G21" s="132">
        <f>'General information'!D9</f>
        <v>0</v>
      </c>
      <c r="H21" s="133" t="s">
        <v>38</v>
      </c>
      <c r="I21" s="169" t="s">
        <v>38</v>
      </c>
      <c r="J21" s="489" t="s">
        <v>26</v>
      </c>
      <c r="K21" s="170" t="s">
        <v>27</v>
      </c>
      <c r="L21" s="170" t="s">
        <v>28</v>
      </c>
      <c r="M21" s="170" t="s">
        <v>29</v>
      </c>
      <c r="N21" s="170" t="s">
        <v>30</v>
      </c>
      <c r="O21" s="170" t="s">
        <v>31</v>
      </c>
      <c r="P21" s="170" t="s">
        <v>32</v>
      </c>
      <c r="Q21" s="170" t="s">
        <v>343</v>
      </c>
      <c r="R21" s="170" t="s">
        <v>64</v>
      </c>
      <c r="S21" s="170" t="s">
        <v>33</v>
      </c>
      <c r="T21" s="171" t="s">
        <v>34</v>
      </c>
      <c r="U21" s="171" t="s">
        <v>63</v>
      </c>
      <c r="V21" s="171" t="s">
        <v>66</v>
      </c>
      <c r="W21" s="172" t="s">
        <v>65</v>
      </c>
    </row>
    <row r="22" spans="1:23" ht="13.5" thickTop="1">
      <c r="A22" s="937" t="s">
        <v>383</v>
      </c>
      <c r="B22" s="938"/>
      <c r="C22" s="939"/>
      <c r="D22" s="931"/>
      <c r="E22" s="931"/>
      <c r="F22" s="933">
        <f>+IF(E22=0,0,(1-1/(1+$F$21))/(1-1/(1+$F$21)^E22))</f>
        <v>0</v>
      </c>
      <c r="G22" s="913"/>
      <c r="H22" s="936"/>
      <c r="I22" s="895">
        <f>F22*H22</f>
        <v>0</v>
      </c>
      <c r="J22" s="143">
        <f>J23*$I22</f>
        <v>0</v>
      </c>
      <c r="K22" s="134">
        <f>K23*$I22</f>
        <v>0</v>
      </c>
      <c r="L22" s="134">
        <f aca="true" t="shared" si="1" ref="L22:W30">L23*$I22</f>
        <v>0</v>
      </c>
      <c r="M22" s="134">
        <f t="shared" si="1"/>
        <v>0</v>
      </c>
      <c r="N22" s="134">
        <f t="shared" si="1"/>
        <v>0</v>
      </c>
      <c r="O22" s="134">
        <f t="shared" si="1"/>
        <v>0</v>
      </c>
      <c r="P22" s="134">
        <f t="shared" si="1"/>
        <v>0</v>
      </c>
      <c r="Q22" s="134">
        <f t="shared" si="1"/>
        <v>0</v>
      </c>
      <c r="R22" s="134">
        <f t="shared" si="1"/>
        <v>0</v>
      </c>
      <c r="S22" s="134">
        <f t="shared" si="1"/>
        <v>0</v>
      </c>
      <c r="T22" s="134">
        <f t="shared" si="1"/>
        <v>0</v>
      </c>
      <c r="U22" s="134">
        <f t="shared" si="1"/>
        <v>0</v>
      </c>
      <c r="V22" s="134">
        <f t="shared" si="1"/>
        <v>0</v>
      </c>
      <c r="W22" s="135">
        <f t="shared" si="1"/>
        <v>0</v>
      </c>
    </row>
    <row r="23" spans="1:23" ht="12.75">
      <c r="A23" s="921"/>
      <c r="B23" s="922"/>
      <c r="C23" s="923"/>
      <c r="D23" s="915"/>
      <c r="E23" s="915"/>
      <c r="F23" s="898"/>
      <c r="G23" s="908"/>
      <c r="H23" s="912"/>
      <c r="I23" s="896"/>
      <c r="J23" s="703"/>
      <c r="K23" s="704"/>
      <c r="L23" s="704"/>
      <c r="M23" s="704"/>
      <c r="N23" s="704"/>
      <c r="O23" s="704"/>
      <c r="P23" s="704"/>
      <c r="Q23" s="704"/>
      <c r="R23" s="704"/>
      <c r="S23" s="704"/>
      <c r="T23" s="704"/>
      <c r="U23" s="704"/>
      <c r="V23" s="704"/>
      <c r="W23" s="705"/>
    </row>
    <row r="24" spans="1:23" ht="12.75">
      <c r="A24" s="926" t="s">
        <v>384</v>
      </c>
      <c r="B24" s="927"/>
      <c r="C24" s="928"/>
      <c r="D24" s="930"/>
      <c r="E24" s="930"/>
      <c r="F24" s="897">
        <f>+IF(E24=0,0,(1-1/(1+$F$21))/(1-1/(1+$F$21)^E24))</f>
        <v>0</v>
      </c>
      <c r="G24" s="909"/>
      <c r="H24" s="903"/>
      <c r="I24" s="899">
        <f>F24*H24</f>
        <v>0</v>
      </c>
      <c r="J24" s="709">
        <f>J25*$I24</f>
        <v>0</v>
      </c>
      <c r="K24" s="710">
        <f>K25*$I24</f>
        <v>0</v>
      </c>
      <c r="L24" s="710">
        <f t="shared" si="1"/>
        <v>0</v>
      </c>
      <c r="M24" s="710">
        <f t="shared" si="1"/>
        <v>0</v>
      </c>
      <c r="N24" s="710">
        <f t="shared" si="1"/>
        <v>0</v>
      </c>
      <c r="O24" s="710">
        <f t="shared" si="1"/>
        <v>0</v>
      </c>
      <c r="P24" s="710">
        <f t="shared" si="1"/>
        <v>0</v>
      </c>
      <c r="Q24" s="710">
        <f t="shared" si="1"/>
        <v>0</v>
      </c>
      <c r="R24" s="710">
        <f t="shared" si="1"/>
        <v>0</v>
      </c>
      <c r="S24" s="710">
        <f t="shared" si="1"/>
        <v>0</v>
      </c>
      <c r="T24" s="710">
        <f t="shared" si="1"/>
        <v>0</v>
      </c>
      <c r="U24" s="710">
        <f t="shared" si="1"/>
        <v>0</v>
      </c>
      <c r="V24" s="710">
        <f t="shared" si="1"/>
        <v>0</v>
      </c>
      <c r="W24" s="714">
        <f t="shared" si="1"/>
        <v>0</v>
      </c>
    </row>
    <row r="25" spans="1:23" ht="12.75">
      <c r="A25" s="921"/>
      <c r="B25" s="922"/>
      <c r="C25" s="923"/>
      <c r="D25" s="917"/>
      <c r="E25" s="917"/>
      <c r="F25" s="898"/>
      <c r="G25" s="908"/>
      <c r="H25" s="912"/>
      <c r="I25" s="900"/>
      <c r="J25" s="711"/>
      <c r="K25" s="699"/>
      <c r="L25" s="699"/>
      <c r="M25" s="699"/>
      <c r="N25" s="699"/>
      <c r="O25" s="699"/>
      <c r="P25" s="699"/>
      <c r="Q25" s="699"/>
      <c r="R25" s="699"/>
      <c r="S25" s="699"/>
      <c r="T25" s="699"/>
      <c r="U25" s="699"/>
      <c r="V25" s="699"/>
      <c r="W25" s="701"/>
    </row>
    <row r="26" spans="1:23" ht="12.75">
      <c r="A26" s="926" t="s">
        <v>385</v>
      </c>
      <c r="B26" s="927"/>
      <c r="C26" s="928"/>
      <c r="D26" s="930"/>
      <c r="E26" s="930"/>
      <c r="F26" s="897">
        <f>+IF(E26=0,0,(1-1/(1+$F$21))/(1-1/(1+$F$21)^E26))</f>
        <v>0</v>
      </c>
      <c r="G26" s="909"/>
      <c r="H26" s="903"/>
      <c r="I26" s="901">
        <f>F26*H26</f>
        <v>0</v>
      </c>
      <c r="J26" s="706">
        <f>J27*$I26</f>
        <v>0</v>
      </c>
      <c r="K26" s="707">
        <f>K27*$I26</f>
        <v>0</v>
      </c>
      <c r="L26" s="707">
        <f t="shared" si="1"/>
        <v>0</v>
      </c>
      <c r="M26" s="707">
        <f>M27*$I26</f>
        <v>0</v>
      </c>
      <c r="N26" s="707">
        <f t="shared" si="1"/>
        <v>0</v>
      </c>
      <c r="O26" s="707">
        <f t="shared" si="1"/>
        <v>0</v>
      </c>
      <c r="P26" s="707">
        <f t="shared" si="1"/>
        <v>0</v>
      </c>
      <c r="Q26" s="707">
        <f t="shared" si="1"/>
        <v>0</v>
      </c>
      <c r="R26" s="707">
        <f t="shared" si="1"/>
        <v>0</v>
      </c>
      <c r="S26" s="707">
        <f t="shared" si="1"/>
        <v>0</v>
      </c>
      <c r="T26" s="707">
        <f t="shared" si="1"/>
        <v>0</v>
      </c>
      <c r="U26" s="707">
        <f t="shared" si="1"/>
        <v>0</v>
      </c>
      <c r="V26" s="707">
        <f t="shared" si="1"/>
        <v>0</v>
      </c>
      <c r="W26" s="708">
        <f t="shared" si="1"/>
        <v>0</v>
      </c>
    </row>
    <row r="27" spans="1:23" ht="12.75">
      <c r="A27" s="929"/>
      <c r="B27" s="927"/>
      <c r="C27" s="928"/>
      <c r="D27" s="930"/>
      <c r="E27" s="930"/>
      <c r="F27" s="905"/>
      <c r="G27" s="789"/>
      <c r="H27" s="904"/>
      <c r="I27" s="896"/>
      <c r="J27" s="703"/>
      <c r="K27" s="704"/>
      <c r="L27" s="704"/>
      <c r="M27" s="704"/>
      <c r="N27" s="704"/>
      <c r="O27" s="704"/>
      <c r="P27" s="704"/>
      <c r="Q27" s="704"/>
      <c r="R27" s="704"/>
      <c r="S27" s="704"/>
      <c r="T27" s="704"/>
      <c r="U27" s="704"/>
      <c r="V27" s="704"/>
      <c r="W27" s="705"/>
    </row>
    <row r="28" spans="1:23" ht="12.75">
      <c r="A28" s="918" t="s">
        <v>386</v>
      </c>
      <c r="B28" s="919"/>
      <c r="C28" s="920"/>
      <c r="D28" s="916"/>
      <c r="E28" s="914"/>
      <c r="F28" s="932">
        <f>+IF(E28=0,0,(1-1/(1+$F$21))/(1-1/(1+$F$21)^E28))</f>
        <v>0</v>
      </c>
      <c r="G28" s="907"/>
      <c r="H28" s="912"/>
      <c r="I28" s="899">
        <f>F28*H28</f>
        <v>0</v>
      </c>
      <c r="J28" s="709">
        <f>J29*$I28</f>
        <v>0</v>
      </c>
      <c r="K28" s="710">
        <f>K29*$I28</f>
        <v>0</v>
      </c>
      <c r="L28" s="710">
        <f t="shared" si="1"/>
        <v>0</v>
      </c>
      <c r="M28" s="710">
        <f t="shared" si="1"/>
        <v>0</v>
      </c>
      <c r="N28" s="710"/>
      <c r="O28" s="710"/>
      <c r="P28" s="710"/>
      <c r="Q28" s="710">
        <f t="shared" si="1"/>
        <v>0</v>
      </c>
      <c r="R28" s="710">
        <f t="shared" si="1"/>
        <v>0</v>
      </c>
      <c r="S28" s="710">
        <f t="shared" si="1"/>
        <v>0</v>
      </c>
      <c r="T28" s="710">
        <f t="shared" si="1"/>
        <v>0</v>
      </c>
      <c r="U28" s="710">
        <f t="shared" si="1"/>
        <v>0</v>
      </c>
      <c r="V28" s="710">
        <f t="shared" si="1"/>
        <v>0</v>
      </c>
      <c r="W28" s="715">
        <f t="shared" si="1"/>
        <v>0</v>
      </c>
    </row>
    <row r="29" spans="1:23" ht="12.75">
      <c r="A29" s="921"/>
      <c r="B29" s="922"/>
      <c r="C29" s="923"/>
      <c r="D29" s="917"/>
      <c r="E29" s="915"/>
      <c r="F29" s="898"/>
      <c r="G29" s="908"/>
      <c r="H29" s="912"/>
      <c r="I29" s="900"/>
      <c r="J29" s="711"/>
      <c r="K29" s="699"/>
      <c r="L29" s="699"/>
      <c r="M29" s="699"/>
      <c r="N29" s="699"/>
      <c r="O29" s="699"/>
      <c r="P29" s="699"/>
      <c r="Q29" s="699"/>
      <c r="R29" s="699"/>
      <c r="S29" s="699"/>
      <c r="T29" s="699"/>
      <c r="U29" s="699"/>
      <c r="V29" s="699"/>
      <c r="W29" s="716"/>
    </row>
    <row r="30" spans="1:23" ht="12.75">
      <c r="A30" s="926" t="s">
        <v>387</v>
      </c>
      <c r="B30" s="927"/>
      <c r="C30" s="928"/>
      <c r="D30" s="930"/>
      <c r="E30" s="917"/>
      <c r="F30" s="897">
        <f>+IF(E30=0,0,(1-1/(1+$F$21))/(1-1/(1+$F$21)^E30))</f>
        <v>0</v>
      </c>
      <c r="G30" s="909"/>
      <c r="H30" s="903"/>
      <c r="I30" s="901">
        <f>F30*H30</f>
        <v>0</v>
      </c>
      <c r="J30" s="706">
        <f>J31*$I30</f>
        <v>0</v>
      </c>
      <c r="K30" s="707">
        <f>K31*$I30</f>
        <v>0</v>
      </c>
      <c r="L30" s="707">
        <f t="shared" si="1"/>
        <v>0</v>
      </c>
      <c r="M30" s="707">
        <f t="shared" si="1"/>
        <v>0</v>
      </c>
      <c r="N30" s="707">
        <f t="shared" si="1"/>
        <v>0</v>
      </c>
      <c r="O30" s="707">
        <f t="shared" si="1"/>
        <v>0</v>
      </c>
      <c r="P30" s="707">
        <f t="shared" si="1"/>
        <v>0</v>
      </c>
      <c r="Q30" s="707">
        <f t="shared" si="1"/>
        <v>0</v>
      </c>
      <c r="R30" s="707">
        <f t="shared" si="1"/>
        <v>0</v>
      </c>
      <c r="S30" s="707">
        <f t="shared" si="1"/>
        <v>0</v>
      </c>
      <c r="T30" s="707">
        <f t="shared" si="1"/>
        <v>0</v>
      </c>
      <c r="U30" s="707">
        <f t="shared" si="1"/>
        <v>0</v>
      </c>
      <c r="V30" s="707">
        <f t="shared" si="1"/>
        <v>0</v>
      </c>
      <c r="W30" s="708">
        <f t="shared" si="1"/>
        <v>0</v>
      </c>
    </row>
    <row r="31" spans="1:23" ht="12.75">
      <c r="A31" s="921"/>
      <c r="B31" s="922"/>
      <c r="C31" s="923"/>
      <c r="D31" s="917"/>
      <c r="E31" s="915"/>
      <c r="F31" s="898"/>
      <c r="G31" s="908"/>
      <c r="H31" s="912"/>
      <c r="I31" s="900"/>
      <c r="J31" s="702"/>
      <c r="K31" s="699"/>
      <c r="L31" s="700"/>
      <c r="M31" s="699"/>
      <c r="N31" s="699"/>
      <c r="O31" s="699"/>
      <c r="P31" s="699"/>
      <c r="Q31" s="699"/>
      <c r="R31" s="699"/>
      <c r="S31" s="699"/>
      <c r="T31" s="699"/>
      <c r="U31" s="699"/>
      <c r="V31" s="699"/>
      <c r="W31" s="701"/>
    </row>
    <row r="32" spans="1:23" ht="12.75">
      <c r="A32" s="924" t="s">
        <v>388</v>
      </c>
      <c r="B32" s="919"/>
      <c r="C32" s="920"/>
      <c r="D32" s="916"/>
      <c r="E32" s="914"/>
      <c r="F32" s="770">
        <f>+IF(E32=0,0,(1-1/(1+$F$21))/(1-1/(1+$F$21)^E32))</f>
        <v>0</v>
      </c>
      <c r="G32" s="907"/>
      <c r="H32" s="912"/>
      <c r="I32" s="902">
        <f>F32*H32</f>
        <v>0</v>
      </c>
      <c r="J32" s="165">
        <f>J33*$I32</f>
        <v>0</v>
      </c>
      <c r="K32" s="165">
        <f>K33*$I32</f>
        <v>0</v>
      </c>
      <c r="L32" s="165">
        <f aca="true" t="shared" si="2" ref="L32:W32">L33*$I32</f>
        <v>0</v>
      </c>
      <c r="M32" s="165">
        <f t="shared" si="2"/>
        <v>0</v>
      </c>
      <c r="N32" s="165">
        <f t="shared" si="2"/>
        <v>0</v>
      </c>
      <c r="O32" s="165">
        <f t="shared" si="2"/>
        <v>0</v>
      </c>
      <c r="P32" s="165">
        <f t="shared" si="2"/>
        <v>0</v>
      </c>
      <c r="Q32" s="165">
        <f t="shared" si="2"/>
        <v>0</v>
      </c>
      <c r="R32" s="165">
        <f t="shared" si="2"/>
        <v>0</v>
      </c>
      <c r="S32" s="165">
        <f t="shared" si="2"/>
        <v>0</v>
      </c>
      <c r="T32" s="165">
        <f t="shared" si="2"/>
        <v>0</v>
      </c>
      <c r="U32" s="165">
        <f t="shared" si="2"/>
        <v>0</v>
      </c>
      <c r="V32" s="165">
        <f t="shared" si="2"/>
        <v>0</v>
      </c>
      <c r="W32" s="313">
        <f t="shared" si="2"/>
        <v>0</v>
      </c>
    </row>
    <row r="33" spans="1:23" ht="12.75">
      <c r="A33" s="925"/>
      <c r="B33" s="922"/>
      <c r="C33" s="923"/>
      <c r="D33" s="917"/>
      <c r="E33" s="915"/>
      <c r="F33" s="771"/>
      <c r="G33" s="908"/>
      <c r="H33" s="912"/>
      <c r="I33" s="792"/>
      <c r="J33" s="208"/>
      <c r="K33" s="209"/>
      <c r="L33" s="209"/>
      <c r="M33" s="209"/>
      <c r="N33" s="209"/>
      <c r="O33" s="209"/>
      <c r="P33" s="209"/>
      <c r="Q33" s="209"/>
      <c r="R33" s="209"/>
      <c r="S33" s="209"/>
      <c r="T33" s="209"/>
      <c r="U33" s="209"/>
      <c r="V33" s="209"/>
      <c r="W33" s="210"/>
    </row>
    <row r="34" spans="1:23" ht="12.75">
      <c r="A34" s="918" t="s">
        <v>389</v>
      </c>
      <c r="B34" s="919"/>
      <c r="C34" s="920"/>
      <c r="D34" s="916"/>
      <c r="E34" s="914"/>
      <c r="F34" s="770">
        <f>+IF(E34=0,0,(1-1/(1+$F$21))/(1-1/(1+$F$21)^E34))</f>
        <v>0</v>
      </c>
      <c r="G34" s="907"/>
      <c r="H34" s="912"/>
      <c r="I34" s="791">
        <f>F34*H34</f>
        <v>0</v>
      </c>
      <c r="J34" s="165">
        <f>J35*$I34</f>
        <v>0</v>
      </c>
      <c r="K34" s="165">
        <f>K35*$I34</f>
        <v>0</v>
      </c>
      <c r="L34" s="145">
        <f aca="true" t="shared" si="3" ref="L34:W34">L35*$I34</f>
        <v>0</v>
      </c>
      <c r="M34" s="145">
        <f t="shared" si="3"/>
        <v>0</v>
      </c>
      <c r="N34" s="145">
        <f t="shared" si="3"/>
        <v>0</v>
      </c>
      <c r="O34" s="145">
        <f t="shared" si="3"/>
        <v>0</v>
      </c>
      <c r="P34" s="145">
        <f t="shared" si="3"/>
        <v>0</v>
      </c>
      <c r="Q34" s="145">
        <f t="shared" si="3"/>
        <v>0</v>
      </c>
      <c r="R34" s="145">
        <f t="shared" si="3"/>
        <v>0</v>
      </c>
      <c r="S34" s="145">
        <f t="shared" si="3"/>
        <v>0</v>
      </c>
      <c r="T34" s="145">
        <f t="shared" si="3"/>
        <v>0</v>
      </c>
      <c r="U34" s="145">
        <f t="shared" si="3"/>
        <v>0</v>
      </c>
      <c r="V34" s="145">
        <f t="shared" si="3"/>
        <v>0</v>
      </c>
      <c r="W34" s="161">
        <f t="shared" si="3"/>
        <v>0</v>
      </c>
    </row>
    <row r="35" spans="1:23" ht="12.75">
      <c r="A35" s="921"/>
      <c r="B35" s="922"/>
      <c r="C35" s="923"/>
      <c r="D35" s="917"/>
      <c r="E35" s="915"/>
      <c r="F35" s="771"/>
      <c r="G35" s="908"/>
      <c r="H35" s="912"/>
      <c r="I35" s="792"/>
      <c r="J35" s="209"/>
      <c r="K35" s="209"/>
      <c r="L35" s="209"/>
      <c r="M35" s="209"/>
      <c r="N35" s="209"/>
      <c r="O35" s="209"/>
      <c r="P35" s="209"/>
      <c r="Q35" s="209"/>
      <c r="R35" s="209"/>
      <c r="S35" s="209"/>
      <c r="T35" s="209"/>
      <c r="U35" s="209"/>
      <c r="V35" s="209"/>
      <c r="W35" s="210"/>
    </row>
    <row r="36" spans="1:23" ht="12.75">
      <c r="A36" s="918" t="s">
        <v>390</v>
      </c>
      <c r="B36" s="919"/>
      <c r="C36" s="920"/>
      <c r="D36" s="916"/>
      <c r="E36" s="914"/>
      <c r="F36" s="770">
        <f>+IF(E36=0,0,(1-1/(1+$F$21))/(1-1/(1+$F$21)^E36))</f>
        <v>0</v>
      </c>
      <c r="G36" s="907"/>
      <c r="H36" s="912"/>
      <c r="I36" s="791">
        <f>F36*H36</f>
        <v>0</v>
      </c>
      <c r="J36" s="145">
        <f>J37*$I36</f>
        <v>0</v>
      </c>
      <c r="K36" s="145">
        <f>K37*$I36</f>
        <v>0</v>
      </c>
      <c r="L36" s="145">
        <f aca="true" t="shared" si="4" ref="L36:W36">L37*$I36</f>
        <v>0</v>
      </c>
      <c r="M36" s="145">
        <f t="shared" si="4"/>
        <v>0</v>
      </c>
      <c r="N36" s="145">
        <f t="shared" si="4"/>
        <v>0</v>
      </c>
      <c r="O36" s="145">
        <f t="shared" si="4"/>
        <v>0</v>
      </c>
      <c r="P36" s="145">
        <f t="shared" si="4"/>
        <v>0</v>
      </c>
      <c r="Q36" s="145">
        <f t="shared" si="4"/>
        <v>0</v>
      </c>
      <c r="R36" s="145">
        <f t="shared" si="4"/>
        <v>0</v>
      </c>
      <c r="S36" s="145">
        <f t="shared" si="4"/>
        <v>0</v>
      </c>
      <c r="T36" s="145">
        <f t="shared" si="4"/>
        <v>0</v>
      </c>
      <c r="U36" s="145">
        <f t="shared" si="4"/>
        <v>0</v>
      </c>
      <c r="V36" s="145">
        <f t="shared" si="4"/>
        <v>0</v>
      </c>
      <c r="W36" s="161">
        <f t="shared" si="4"/>
        <v>0</v>
      </c>
    </row>
    <row r="37" spans="1:23" ht="12.75">
      <c r="A37" s="921"/>
      <c r="B37" s="922"/>
      <c r="C37" s="923"/>
      <c r="D37" s="917"/>
      <c r="E37" s="915"/>
      <c r="F37" s="771"/>
      <c r="G37" s="908"/>
      <c r="H37" s="912"/>
      <c r="I37" s="792"/>
      <c r="J37" s="208"/>
      <c r="K37" s="209"/>
      <c r="L37" s="209"/>
      <c r="M37" s="209"/>
      <c r="N37" s="209"/>
      <c r="O37" s="209"/>
      <c r="P37" s="209"/>
      <c r="Q37" s="209"/>
      <c r="R37" s="209"/>
      <c r="S37" s="209"/>
      <c r="T37" s="209"/>
      <c r="U37" s="209"/>
      <c r="V37" s="209"/>
      <c r="W37" s="210"/>
    </row>
    <row r="38" spans="1:23" ht="12.75">
      <c r="A38" s="918" t="s">
        <v>391</v>
      </c>
      <c r="B38" s="919"/>
      <c r="C38" s="920"/>
      <c r="D38" s="916"/>
      <c r="E38" s="914"/>
      <c r="F38" s="770">
        <f>+IF(E38=0,0,(1-1/(1+$F$21))/(1-1/(1+$F$21)^E38))</f>
        <v>0</v>
      </c>
      <c r="G38" s="907"/>
      <c r="H38" s="912"/>
      <c r="I38" s="791">
        <f>F38*H38</f>
        <v>0</v>
      </c>
      <c r="J38" s="145">
        <f>J39*$I38</f>
        <v>0</v>
      </c>
      <c r="K38" s="145">
        <f>K39*$I38</f>
        <v>0</v>
      </c>
      <c r="L38" s="145">
        <f aca="true" t="shared" si="5" ref="L38:W38">L39*$I38</f>
        <v>0</v>
      </c>
      <c r="M38" s="145">
        <f t="shared" si="5"/>
        <v>0</v>
      </c>
      <c r="N38" s="145">
        <f t="shared" si="5"/>
        <v>0</v>
      </c>
      <c r="O38" s="145">
        <f t="shared" si="5"/>
        <v>0</v>
      </c>
      <c r="P38" s="145">
        <f t="shared" si="5"/>
        <v>0</v>
      </c>
      <c r="Q38" s="145">
        <f t="shared" si="5"/>
        <v>0</v>
      </c>
      <c r="R38" s="145">
        <f t="shared" si="5"/>
        <v>0</v>
      </c>
      <c r="S38" s="145">
        <f t="shared" si="5"/>
        <v>0</v>
      </c>
      <c r="T38" s="145">
        <f t="shared" si="5"/>
        <v>0</v>
      </c>
      <c r="U38" s="145">
        <f t="shared" si="5"/>
        <v>0</v>
      </c>
      <c r="V38" s="145">
        <f t="shared" si="5"/>
        <v>0</v>
      </c>
      <c r="W38" s="161">
        <f t="shared" si="5"/>
        <v>0</v>
      </c>
    </row>
    <row r="39" spans="1:23" ht="12.75">
      <c r="A39" s="921"/>
      <c r="B39" s="922"/>
      <c r="C39" s="923"/>
      <c r="D39" s="917"/>
      <c r="E39" s="915"/>
      <c r="F39" s="771"/>
      <c r="G39" s="908"/>
      <c r="H39" s="912"/>
      <c r="I39" s="792"/>
      <c r="J39" s="208"/>
      <c r="K39" s="209"/>
      <c r="L39" s="209"/>
      <c r="M39" s="209"/>
      <c r="N39" s="209"/>
      <c r="O39" s="209"/>
      <c r="P39" s="209"/>
      <c r="Q39" s="209"/>
      <c r="R39" s="209"/>
      <c r="S39" s="209"/>
      <c r="T39" s="209"/>
      <c r="U39" s="209"/>
      <c r="V39" s="209"/>
      <c r="W39" s="210"/>
    </row>
    <row r="40" spans="1:23" ht="12.75">
      <c r="A40" s="918" t="s">
        <v>392</v>
      </c>
      <c r="B40" s="919"/>
      <c r="C40" s="920"/>
      <c r="D40" s="916"/>
      <c r="E40" s="914"/>
      <c r="F40" s="770">
        <f>+IF(E40=0,0,(1-1/(1+$F$21))/(1-1/(1+$F$21)^E40))</f>
        <v>0</v>
      </c>
      <c r="G40" s="907"/>
      <c r="H40" s="912"/>
      <c r="I40" s="791">
        <f>F40*H40</f>
        <v>0</v>
      </c>
      <c r="J40" s="145">
        <f>J41*$I40</f>
        <v>0</v>
      </c>
      <c r="K40" s="145">
        <f>K41*$I40</f>
        <v>0</v>
      </c>
      <c r="L40" s="145">
        <f aca="true" t="shared" si="6" ref="L40:W40">L41*$I40</f>
        <v>0</v>
      </c>
      <c r="M40" s="145">
        <f t="shared" si="6"/>
        <v>0</v>
      </c>
      <c r="N40" s="145">
        <f t="shared" si="6"/>
        <v>0</v>
      </c>
      <c r="O40" s="145">
        <f t="shared" si="6"/>
        <v>0</v>
      </c>
      <c r="P40" s="145">
        <f t="shared" si="6"/>
        <v>0</v>
      </c>
      <c r="Q40" s="145">
        <f t="shared" si="6"/>
        <v>0</v>
      </c>
      <c r="R40" s="145">
        <f t="shared" si="6"/>
        <v>0</v>
      </c>
      <c r="S40" s="145">
        <f t="shared" si="6"/>
        <v>0</v>
      </c>
      <c r="T40" s="145">
        <f t="shared" si="6"/>
        <v>0</v>
      </c>
      <c r="U40" s="145">
        <f t="shared" si="6"/>
        <v>0</v>
      </c>
      <c r="V40" s="145">
        <f t="shared" si="6"/>
        <v>0</v>
      </c>
      <c r="W40" s="161">
        <f t="shared" si="6"/>
        <v>0</v>
      </c>
    </row>
    <row r="41" spans="1:23" ht="12.75">
      <c r="A41" s="921"/>
      <c r="B41" s="922"/>
      <c r="C41" s="923"/>
      <c r="D41" s="917"/>
      <c r="E41" s="915"/>
      <c r="F41" s="771"/>
      <c r="G41" s="908"/>
      <c r="H41" s="912"/>
      <c r="I41" s="792"/>
      <c r="J41" s="208"/>
      <c r="K41" s="209"/>
      <c r="L41" s="209"/>
      <c r="M41" s="209"/>
      <c r="N41" s="209"/>
      <c r="O41" s="209"/>
      <c r="P41" s="209"/>
      <c r="Q41" s="209"/>
      <c r="R41" s="209"/>
      <c r="S41" s="209"/>
      <c r="T41" s="209"/>
      <c r="U41" s="209"/>
      <c r="V41" s="209"/>
      <c r="W41" s="210"/>
    </row>
    <row r="42" spans="1:23" ht="12.75">
      <c r="A42" s="924" t="s">
        <v>393</v>
      </c>
      <c r="B42" s="919" t="s">
        <v>159</v>
      </c>
      <c r="C42" s="920"/>
      <c r="D42" s="768"/>
      <c r="E42" s="768"/>
      <c r="F42" s="770">
        <f>+IF(E42=0,0,(1-1/(1+$F$21))/(1-1/(1+$F$21)^E42))</f>
        <v>0</v>
      </c>
      <c r="G42" s="789"/>
      <c r="H42" s="910"/>
      <c r="I42" s="791">
        <f>F42*H42</f>
        <v>0</v>
      </c>
      <c r="J42" s="145">
        <f>J43*$I42</f>
        <v>0</v>
      </c>
      <c r="K42" s="145">
        <f>K43*$I42</f>
        <v>0</v>
      </c>
      <c r="L42" s="145">
        <f aca="true" t="shared" si="7" ref="L42:W42">L43*$I42</f>
        <v>0</v>
      </c>
      <c r="M42" s="145">
        <f t="shared" si="7"/>
        <v>0</v>
      </c>
      <c r="N42" s="145">
        <f t="shared" si="7"/>
        <v>0</v>
      </c>
      <c r="O42" s="145">
        <f t="shared" si="7"/>
        <v>0</v>
      </c>
      <c r="P42" s="145">
        <f t="shared" si="7"/>
        <v>0</v>
      </c>
      <c r="Q42" s="145">
        <f t="shared" si="7"/>
        <v>0</v>
      </c>
      <c r="R42" s="145">
        <f t="shared" si="7"/>
        <v>0</v>
      </c>
      <c r="S42" s="145">
        <f t="shared" si="7"/>
        <v>0</v>
      </c>
      <c r="T42" s="145">
        <f t="shared" si="7"/>
        <v>0</v>
      </c>
      <c r="U42" s="145">
        <f t="shared" si="7"/>
        <v>0</v>
      </c>
      <c r="V42" s="145">
        <f t="shared" si="7"/>
        <v>0</v>
      </c>
      <c r="W42" s="161">
        <f t="shared" si="7"/>
        <v>0</v>
      </c>
    </row>
    <row r="43" spans="1:23" ht="12.75">
      <c r="A43" s="925"/>
      <c r="B43" s="922"/>
      <c r="C43" s="923"/>
      <c r="D43" s="769"/>
      <c r="E43" s="769"/>
      <c r="F43" s="771"/>
      <c r="G43" s="850"/>
      <c r="H43" s="911"/>
      <c r="I43" s="894"/>
      <c r="J43" s="713"/>
      <c r="K43" s="209"/>
      <c r="L43" s="209"/>
      <c r="M43" s="209"/>
      <c r="N43" s="209"/>
      <c r="O43" s="209"/>
      <c r="P43" s="209"/>
      <c r="Q43" s="209"/>
      <c r="R43" s="209"/>
      <c r="S43" s="209"/>
      <c r="T43" s="209"/>
      <c r="U43" s="209"/>
      <c r="V43" s="209"/>
      <c r="W43" s="210"/>
    </row>
    <row r="44" spans="1:23" ht="12.75">
      <c r="A44" s="808" t="s">
        <v>394</v>
      </c>
      <c r="B44" s="809"/>
      <c r="C44" s="810"/>
      <c r="D44" s="783"/>
      <c r="E44" s="783"/>
      <c r="F44" s="897">
        <f>+IF(E44=0,0,(1-1/(1+$F$21))/(1-1/(1+$F$21)^E44))</f>
        <v>0</v>
      </c>
      <c r="G44" s="846"/>
      <c r="H44" s="858"/>
      <c r="I44" s="778">
        <f>F44*H44</f>
        <v>0</v>
      </c>
      <c r="J44" s="165">
        <f>J45*$I44</f>
        <v>0</v>
      </c>
      <c r="K44" s="165">
        <f>K45*$I44</f>
        <v>0</v>
      </c>
      <c r="L44" s="165">
        <f aca="true" t="shared" si="8" ref="L44:W44">L45*$I44</f>
        <v>0</v>
      </c>
      <c r="M44" s="165">
        <f t="shared" si="8"/>
        <v>0</v>
      </c>
      <c r="N44" s="165">
        <f t="shared" si="8"/>
        <v>0</v>
      </c>
      <c r="O44" s="165">
        <f t="shared" si="8"/>
        <v>0</v>
      </c>
      <c r="P44" s="165">
        <f t="shared" si="8"/>
        <v>0</v>
      </c>
      <c r="Q44" s="165">
        <f t="shared" si="8"/>
        <v>0</v>
      </c>
      <c r="R44" s="165">
        <f t="shared" si="8"/>
        <v>0</v>
      </c>
      <c r="S44" s="165">
        <f t="shared" si="8"/>
        <v>0</v>
      </c>
      <c r="T44" s="165">
        <f t="shared" si="8"/>
        <v>0</v>
      </c>
      <c r="U44" s="165">
        <f t="shared" si="8"/>
        <v>0</v>
      </c>
      <c r="V44" s="165">
        <f t="shared" si="8"/>
        <v>0</v>
      </c>
      <c r="W44" s="313">
        <f t="shared" si="8"/>
        <v>0</v>
      </c>
    </row>
    <row r="45" spans="1:23" ht="13.5" thickBot="1">
      <c r="A45" s="811"/>
      <c r="B45" s="812"/>
      <c r="C45" s="813"/>
      <c r="D45" s="783"/>
      <c r="E45" s="803"/>
      <c r="F45" s="906"/>
      <c r="G45" s="790"/>
      <c r="H45" s="859"/>
      <c r="I45" s="788"/>
      <c r="J45" s="102"/>
      <c r="K45" s="103"/>
      <c r="L45" s="320"/>
      <c r="M45" s="103"/>
      <c r="N45" s="103"/>
      <c r="O45" s="103"/>
      <c r="P45" s="103"/>
      <c r="Q45" s="103"/>
      <c r="R45" s="103"/>
      <c r="S45" s="103"/>
      <c r="T45" s="103"/>
      <c r="U45" s="103"/>
      <c r="V45" s="103"/>
      <c r="W45" s="104"/>
    </row>
    <row r="46" spans="1:23" s="111" customFormat="1" ht="24" customHeight="1" thickBot="1" thickTop="1">
      <c r="A46" s="444" t="s">
        <v>41</v>
      </c>
      <c r="B46" s="435"/>
      <c r="C46" s="856"/>
      <c r="D46" s="856"/>
      <c r="E46" s="857"/>
      <c r="F46" s="446"/>
      <c r="G46" s="447">
        <f>G22+G24+G28+G30+G32+G34+G36+G38+G40+G42</f>
        <v>0</v>
      </c>
      <c r="H46" s="447">
        <f>H22+H24+H28+H30+H32+H34+H36+H38+H40+H42</f>
        <v>0</v>
      </c>
      <c r="I46" s="712">
        <f aca="true" t="shared" si="9" ref="I46:W46">I22+I24+I26+I28+I30+I32+I34+I36+I38+I40+I42+I44</f>
        <v>0</v>
      </c>
      <c r="J46" s="441">
        <f t="shared" si="9"/>
        <v>0</v>
      </c>
      <c r="K46" s="442">
        <f t="shared" si="9"/>
        <v>0</v>
      </c>
      <c r="L46" s="442">
        <f t="shared" si="9"/>
        <v>0</v>
      </c>
      <c r="M46" s="442">
        <f t="shared" si="9"/>
        <v>0</v>
      </c>
      <c r="N46" s="442">
        <f t="shared" si="9"/>
        <v>0</v>
      </c>
      <c r="O46" s="442">
        <f t="shared" si="9"/>
        <v>0</v>
      </c>
      <c r="P46" s="442">
        <f t="shared" si="9"/>
        <v>0</v>
      </c>
      <c r="Q46" s="442">
        <f t="shared" si="9"/>
        <v>0</v>
      </c>
      <c r="R46" s="442">
        <f t="shared" si="9"/>
        <v>0</v>
      </c>
      <c r="S46" s="442">
        <f t="shared" si="9"/>
        <v>0</v>
      </c>
      <c r="T46" s="442">
        <f t="shared" si="9"/>
        <v>0</v>
      </c>
      <c r="U46" s="442">
        <f t="shared" si="9"/>
        <v>0</v>
      </c>
      <c r="V46" s="442">
        <f t="shared" si="9"/>
        <v>0</v>
      </c>
      <c r="W46" s="443">
        <f t="shared" si="9"/>
        <v>0</v>
      </c>
    </row>
    <row r="47" spans="1:9" s="17" customFormat="1" ht="13.5" thickTop="1">
      <c r="A47" s="157"/>
      <c r="B47" s="11"/>
      <c r="C47" s="11"/>
      <c r="D47" s="11"/>
      <c r="E47" s="12"/>
      <c r="F47" s="13"/>
      <c r="G47" s="14"/>
      <c r="H47" s="15"/>
      <c r="I47" s="16"/>
    </row>
    <row r="48" spans="1:9" s="17" customFormat="1" ht="12.75">
      <c r="A48" s="157"/>
      <c r="B48" s="11"/>
      <c r="C48" s="11"/>
      <c r="D48" s="11"/>
      <c r="E48" s="12"/>
      <c r="F48" s="13"/>
      <c r="G48" s="14"/>
      <c r="H48" s="15"/>
      <c r="I48" s="16"/>
    </row>
    <row r="49" spans="1:9" s="17" customFormat="1" ht="12.75">
      <c r="A49" s="139" t="s">
        <v>141</v>
      </c>
      <c r="B49" s="1" t="s">
        <v>85</v>
      </c>
      <c r="C49" s="11"/>
      <c r="D49" s="11"/>
      <c r="E49" s="12"/>
      <c r="F49" s="13"/>
      <c r="G49" s="14"/>
      <c r="H49" s="15"/>
      <c r="I49" s="16"/>
    </row>
    <row r="50" spans="1:9" s="17" customFormat="1" ht="12.75">
      <c r="A50" s="1"/>
      <c r="B50" s="11"/>
      <c r="C50" s="11"/>
      <c r="D50" s="11"/>
      <c r="E50" s="12"/>
      <c r="F50" s="13"/>
      <c r="G50" s="14"/>
      <c r="H50" s="15"/>
      <c r="I50" s="16"/>
    </row>
    <row r="51" spans="1:9" s="17" customFormat="1" ht="13.5" thickBot="1">
      <c r="A51" s="157"/>
      <c r="B51" s="11"/>
      <c r="C51" s="11"/>
      <c r="D51" s="11"/>
      <c r="E51" s="12"/>
      <c r="F51" s="13"/>
      <c r="G51" s="14"/>
      <c r="H51" s="15"/>
      <c r="I51" s="16"/>
    </row>
    <row r="52" spans="1:25" s="1" customFormat="1" ht="37.5" customHeight="1" thickBot="1" thickTop="1">
      <c r="A52" s="888" t="s">
        <v>85</v>
      </c>
      <c r="B52" s="889"/>
      <c r="C52" s="890"/>
      <c r="D52" s="131" t="s">
        <v>295</v>
      </c>
      <c r="E52" s="793" t="s">
        <v>24</v>
      </c>
      <c r="F52" s="130" t="s">
        <v>42</v>
      </c>
      <c r="G52" s="884" t="s">
        <v>149</v>
      </c>
      <c r="H52" s="885"/>
      <c r="I52" s="885"/>
      <c r="J52" s="886"/>
      <c r="K52" s="131" t="s">
        <v>49</v>
      </c>
      <c r="L52" s="798" t="s">
        <v>89</v>
      </c>
      <c r="M52" s="799"/>
      <c r="N52" s="799"/>
      <c r="O52" s="799"/>
      <c r="P52" s="799"/>
      <c r="Q52" s="799"/>
      <c r="R52" s="799"/>
      <c r="S52" s="799"/>
      <c r="T52" s="799"/>
      <c r="U52" s="800"/>
      <c r="V52" s="800"/>
      <c r="W52" s="800"/>
      <c r="X52" s="800"/>
      <c r="Y52" s="797"/>
    </row>
    <row r="53" spans="1:25" s="1" customFormat="1" ht="15" customHeight="1" thickBot="1" thickTop="1">
      <c r="A53" s="891"/>
      <c r="B53" s="892"/>
      <c r="C53" s="893"/>
      <c r="D53" s="169" t="s">
        <v>292</v>
      </c>
      <c r="E53" s="887"/>
      <c r="F53" s="148">
        <f>'General information'!D67</f>
        <v>0</v>
      </c>
      <c r="G53" s="132" t="s">
        <v>196</v>
      </c>
      <c r="H53" s="133">
        <f>'General information'!D9</f>
        <v>0</v>
      </c>
      <c r="I53" s="132" t="s">
        <v>197</v>
      </c>
      <c r="J53" s="133" t="s">
        <v>198</v>
      </c>
      <c r="K53" s="169" t="s">
        <v>38</v>
      </c>
      <c r="L53" s="170" t="s">
        <v>26</v>
      </c>
      <c r="M53" s="170" t="s">
        <v>27</v>
      </c>
      <c r="N53" s="170" t="s">
        <v>28</v>
      </c>
      <c r="O53" s="170" t="s">
        <v>29</v>
      </c>
      <c r="P53" s="170" t="s">
        <v>30</v>
      </c>
      <c r="Q53" s="170" t="s">
        <v>31</v>
      </c>
      <c r="R53" s="170" t="s">
        <v>32</v>
      </c>
      <c r="S53" s="170" t="s">
        <v>343</v>
      </c>
      <c r="T53" s="170" t="s">
        <v>64</v>
      </c>
      <c r="U53" s="170" t="s">
        <v>33</v>
      </c>
      <c r="V53" s="170" t="s">
        <v>34</v>
      </c>
      <c r="W53" s="170" t="s">
        <v>63</v>
      </c>
      <c r="X53" s="170" t="s">
        <v>66</v>
      </c>
      <c r="Y53" s="557" t="s">
        <v>65</v>
      </c>
    </row>
    <row r="54" spans="1:25" ht="21.75" customHeight="1" thickTop="1">
      <c r="A54" s="445" t="s">
        <v>395</v>
      </c>
      <c r="B54" s="399"/>
      <c r="C54" s="400"/>
      <c r="D54" s="400"/>
      <c r="E54" s="401"/>
      <c r="F54" s="402"/>
      <c r="G54" s="403"/>
      <c r="H54" s="404"/>
      <c r="I54" s="405"/>
      <c r="J54" s="406"/>
      <c r="K54" s="407"/>
      <c r="L54" s="454">
        <f>L55+L57+L59+L61+L63+L65+L67+L69+L71+L73+L75+L77+L79+L81+L83+L85+L87+L89+L91+L93+L95+L97+L99+L101+L103+L105+L107+L109+L111+L113+L115+L117+L119+L121+L123+L125+L127+L129+L131+L133+L135+L137+L139+L141+L143+L145+L147+L149+L151+L153+L157+L155+L159+L161+L163+L165+L167</f>
        <v>0</v>
      </c>
      <c r="M54" s="454">
        <f aca="true" t="shared" si="10" ref="M54:Y54">M55+M57+M59+M61+M63+M65+M67+M69+M71+M73+M75+M77+M79+M81+M83+M85+M87+M89+M91+M93+M95+M97+M99+M101+M103+M105+M107+M109+M111+M113+M115+M117+M119+M121+M123+M125+M127+M129+M131+M133+M135+M137+M139+M141+M143+M145+M147+M149+M151+M153+M157+M155+M159+M161+M163+M165+M167</f>
        <v>0</v>
      </c>
      <c r="N54" s="454">
        <f t="shared" si="10"/>
        <v>0</v>
      </c>
      <c r="O54" s="454">
        <f t="shared" si="10"/>
        <v>0</v>
      </c>
      <c r="P54" s="454">
        <f t="shared" si="10"/>
        <v>0</v>
      </c>
      <c r="Q54" s="454">
        <f t="shared" si="10"/>
        <v>0</v>
      </c>
      <c r="R54" s="454">
        <f t="shared" si="10"/>
        <v>0</v>
      </c>
      <c r="S54" s="454">
        <f t="shared" si="10"/>
        <v>0</v>
      </c>
      <c r="T54" s="454">
        <f t="shared" si="10"/>
        <v>0</v>
      </c>
      <c r="U54" s="454">
        <f t="shared" si="10"/>
        <v>0</v>
      </c>
      <c r="V54" s="454">
        <f t="shared" si="10"/>
        <v>0</v>
      </c>
      <c r="W54" s="454">
        <f t="shared" si="10"/>
        <v>0</v>
      </c>
      <c r="X54" s="454">
        <f t="shared" si="10"/>
        <v>0</v>
      </c>
      <c r="Y54" s="454">
        <f t="shared" si="10"/>
        <v>0</v>
      </c>
    </row>
    <row r="55" spans="1:25" s="8" customFormat="1" ht="12.75">
      <c r="A55" s="780"/>
      <c r="B55" s="762" t="s">
        <v>396</v>
      </c>
      <c r="C55" s="763"/>
      <c r="D55" s="768"/>
      <c r="E55" s="768"/>
      <c r="F55" s="770">
        <f>+IF(E55=0,0,(1-1/(1+$F$53))/(1-1/(1+$F$53)^E55))</f>
        <v>0</v>
      </c>
      <c r="G55" s="772"/>
      <c r="H55" s="774"/>
      <c r="I55" s="776"/>
      <c r="J55" s="776"/>
      <c r="K55" s="778">
        <f>F55*J55</f>
        <v>0</v>
      </c>
      <c r="L55" s="145">
        <f aca="true" t="shared" si="11" ref="L55:Y55">L56*$K55</f>
        <v>0</v>
      </c>
      <c r="M55" s="145">
        <f t="shared" si="11"/>
        <v>0</v>
      </c>
      <c r="N55" s="145">
        <f t="shared" si="11"/>
        <v>0</v>
      </c>
      <c r="O55" s="145">
        <f t="shared" si="11"/>
        <v>0</v>
      </c>
      <c r="P55" s="145">
        <f t="shared" si="11"/>
        <v>0</v>
      </c>
      <c r="Q55" s="145">
        <f t="shared" si="11"/>
        <v>0</v>
      </c>
      <c r="R55" s="145">
        <f t="shared" si="11"/>
        <v>0</v>
      </c>
      <c r="S55" s="145">
        <f t="shared" si="11"/>
        <v>0</v>
      </c>
      <c r="T55" s="145">
        <f t="shared" si="11"/>
        <v>0</v>
      </c>
      <c r="U55" s="145">
        <f t="shared" si="11"/>
        <v>0</v>
      </c>
      <c r="V55" s="145">
        <f t="shared" si="11"/>
        <v>0</v>
      </c>
      <c r="W55" s="145">
        <f t="shared" si="11"/>
        <v>0</v>
      </c>
      <c r="X55" s="145">
        <f t="shared" si="11"/>
        <v>0</v>
      </c>
      <c r="Y55" s="161">
        <f t="shared" si="11"/>
        <v>0</v>
      </c>
    </row>
    <row r="56" spans="1:25" s="8" customFormat="1" ht="12.75">
      <c r="A56" s="781"/>
      <c r="B56" s="764"/>
      <c r="C56" s="765"/>
      <c r="D56" s="769"/>
      <c r="E56" s="769"/>
      <c r="F56" s="771"/>
      <c r="G56" s="773"/>
      <c r="H56" s="775"/>
      <c r="I56" s="777"/>
      <c r="J56" s="777"/>
      <c r="K56" s="779"/>
      <c r="L56" s="162"/>
      <c r="M56" s="163"/>
      <c r="N56" s="163"/>
      <c r="O56" s="163"/>
      <c r="P56" s="163"/>
      <c r="Q56" s="163"/>
      <c r="R56" s="163"/>
      <c r="S56" s="163"/>
      <c r="T56" s="163"/>
      <c r="U56" s="163"/>
      <c r="V56" s="163"/>
      <c r="W56" s="163"/>
      <c r="X56" s="163"/>
      <c r="Y56" s="164"/>
    </row>
    <row r="57" spans="1:25" s="8" customFormat="1" ht="12.75">
      <c r="A57" s="782"/>
      <c r="B57" s="762" t="s">
        <v>397</v>
      </c>
      <c r="C57" s="763"/>
      <c r="D57" s="768"/>
      <c r="E57" s="768"/>
      <c r="F57" s="770">
        <f>+IF(E57=0,0,(1-1/(1+$F$53))/(1-1/(1+$F$53)^E57))</f>
        <v>0</v>
      </c>
      <c r="G57" s="772"/>
      <c r="H57" s="774"/>
      <c r="I57" s="776"/>
      <c r="J57" s="776"/>
      <c r="K57" s="778">
        <f aca="true" t="shared" si="12" ref="K57:K69">F57*J57</f>
        <v>0</v>
      </c>
      <c r="L57" s="145">
        <f aca="true" t="shared" si="13" ref="L57:Y57">L58*$K57</f>
        <v>0</v>
      </c>
      <c r="M57" s="145">
        <f t="shared" si="13"/>
        <v>0</v>
      </c>
      <c r="N57" s="145">
        <f t="shared" si="13"/>
        <v>0</v>
      </c>
      <c r="O57" s="145">
        <f t="shared" si="13"/>
        <v>0</v>
      </c>
      <c r="P57" s="145">
        <f t="shared" si="13"/>
        <v>0</v>
      </c>
      <c r="Q57" s="145">
        <f t="shared" si="13"/>
        <v>0</v>
      </c>
      <c r="R57" s="145">
        <f t="shared" si="13"/>
        <v>0</v>
      </c>
      <c r="S57" s="145">
        <f t="shared" si="13"/>
        <v>0</v>
      </c>
      <c r="T57" s="145">
        <f t="shared" si="13"/>
        <v>0</v>
      </c>
      <c r="U57" s="145">
        <f t="shared" si="13"/>
        <v>0</v>
      </c>
      <c r="V57" s="145">
        <f t="shared" si="13"/>
        <v>0</v>
      </c>
      <c r="W57" s="145">
        <f t="shared" si="13"/>
        <v>0</v>
      </c>
      <c r="X57" s="145">
        <f t="shared" si="13"/>
        <v>0</v>
      </c>
      <c r="Y57" s="161">
        <f t="shared" si="13"/>
        <v>0</v>
      </c>
    </row>
    <row r="58" spans="1:25" s="8" customFormat="1" ht="12.75">
      <c r="A58" s="781"/>
      <c r="B58" s="764"/>
      <c r="C58" s="765"/>
      <c r="D58" s="769"/>
      <c r="E58" s="769"/>
      <c r="F58" s="771"/>
      <c r="G58" s="773"/>
      <c r="H58" s="775"/>
      <c r="I58" s="777"/>
      <c r="J58" s="777"/>
      <c r="K58" s="779"/>
      <c r="L58" s="162"/>
      <c r="M58" s="163"/>
      <c r="N58" s="163"/>
      <c r="O58" s="163"/>
      <c r="P58" s="163"/>
      <c r="Q58" s="163"/>
      <c r="R58" s="163"/>
      <c r="S58" s="163"/>
      <c r="T58" s="163"/>
      <c r="U58" s="163"/>
      <c r="V58" s="163"/>
      <c r="W58" s="163"/>
      <c r="X58" s="163"/>
      <c r="Y58" s="164"/>
    </row>
    <row r="59" spans="1:25" s="8" customFormat="1" ht="12.75">
      <c r="A59" s="782"/>
      <c r="B59" s="762" t="s">
        <v>398</v>
      </c>
      <c r="C59" s="763"/>
      <c r="D59" s="768"/>
      <c r="E59" s="768"/>
      <c r="F59" s="770">
        <f>+IF(E59=0,0,(1-1/(1+$F$53))/(1-1/(1+$F$53)^E59))</f>
        <v>0</v>
      </c>
      <c r="G59" s="772"/>
      <c r="H59" s="774"/>
      <c r="I59" s="776"/>
      <c r="J59" s="776"/>
      <c r="K59" s="778">
        <f t="shared" si="12"/>
        <v>0</v>
      </c>
      <c r="L59" s="145">
        <f aca="true" t="shared" si="14" ref="L59:Y59">L60*$K59</f>
        <v>0</v>
      </c>
      <c r="M59" s="145">
        <f t="shared" si="14"/>
        <v>0</v>
      </c>
      <c r="N59" s="145">
        <f t="shared" si="14"/>
        <v>0</v>
      </c>
      <c r="O59" s="145">
        <f t="shared" si="14"/>
        <v>0</v>
      </c>
      <c r="P59" s="145">
        <f t="shared" si="14"/>
        <v>0</v>
      </c>
      <c r="Q59" s="145">
        <f t="shared" si="14"/>
        <v>0</v>
      </c>
      <c r="R59" s="145">
        <f t="shared" si="14"/>
        <v>0</v>
      </c>
      <c r="S59" s="145">
        <f t="shared" si="14"/>
        <v>0</v>
      </c>
      <c r="T59" s="145">
        <f t="shared" si="14"/>
        <v>0</v>
      </c>
      <c r="U59" s="145">
        <f t="shared" si="14"/>
        <v>0</v>
      </c>
      <c r="V59" s="145">
        <f t="shared" si="14"/>
        <v>0</v>
      </c>
      <c r="W59" s="145">
        <f t="shared" si="14"/>
        <v>0</v>
      </c>
      <c r="X59" s="145">
        <f t="shared" si="14"/>
        <v>0</v>
      </c>
      <c r="Y59" s="161">
        <f t="shared" si="14"/>
        <v>0</v>
      </c>
    </row>
    <row r="60" spans="1:25" s="8" customFormat="1" ht="12.75">
      <c r="A60" s="781"/>
      <c r="B60" s="764"/>
      <c r="C60" s="765"/>
      <c r="D60" s="769"/>
      <c r="E60" s="769"/>
      <c r="F60" s="771"/>
      <c r="G60" s="773"/>
      <c r="H60" s="775"/>
      <c r="I60" s="777"/>
      <c r="J60" s="777"/>
      <c r="K60" s="779"/>
      <c r="L60" s="162"/>
      <c r="M60" s="163"/>
      <c r="N60" s="163"/>
      <c r="O60" s="163"/>
      <c r="P60" s="163"/>
      <c r="Q60" s="163"/>
      <c r="R60" s="163"/>
      <c r="S60" s="163"/>
      <c r="T60" s="163"/>
      <c r="U60" s="163"/>
      <c r="V60" s="163"/>
      <c r="W60" s="163"/>
      <c r="X60" s="163"/>
      <c r="Y60" s="164"/>
    </row>
    <row r="61" spans="1:25" s="8" customFormat="1" ht="12.75">
      <c r="A61" s="782"/>
      <c r="B61" s="762" t="s">
        <v>399</v>
      </c>
      <c r="C61" s="763"/>
      <c r="D61" s="768"/>
      <c r="E61" s="768"/>
      <c r="F61" s="770">
        <f>+IF(E61=0,0,(1-1/(1+$F$53))/(1-1/(1+$F$53)^E61))</f>
        <v>0</v>
      </c>
      <c r="G61" s="772"/>
      <c r="H61" s="774"/>
      <c r="I61" s="776"/>
      <c r="J61" s="776"/>
      <c r="K61" s="778">
        <f t="shared" si="12"/>
        <v>0</v>
      </c>
      <c r="L61" s="145">
        <f aca="true" t="shared" si="15" ref="L61:Y61">L62*$K61</f>
        <v>0</v>
      </c>
      <c r="M61" s="145">
        <f t="shared" si="15"/>
        <v>0</v>
      </c>
      <c r="N61" s="145">
        <f t="shared" si="15"/>
        <v>0</v>
      </c>
      <c r="O61" s="145">
        <f t="shared" si="15"/>
        <v>0</v>
      </c>
      <c r="P61" s="145">
        <f t="shared" si="15"/>
        <v>0</v>
      </c>
      <c r="Q61" s="145">
        <f t="shared" si="15"/>
        <v>0</v>
      </c>
      <c r="R61" s="145">
        <f t="shared" si="15"/>
        <v>0</v>
      </c>
      <c r="S61" s="145">
        <f t="shared" si="15"/>
        <v>0</v>
      </c>
      <c r="T61" s="145">
        <f t="shared" si="15"/>
        <v>0</v>
      </c>
      <c r="U61" s="145">
        <f t="shared" si="15"/>
        <v>0</v>
      </c>
      <c r="V61" s="145">
        <f t="shared" si="15"/>
        <v>0</v>
      </c>
      <c r="W61" s="145">
        <f t="shared" si="15"/>
        <v>0</v>
      </c>
      <c r="X61" s="145">
        <f t="shared" si="15"/>
        <v>0</v>
      </c>
      <c r="Y61" s="161">
        <f t="shared" si="15"/>
        <v>0</v>
      </c>
    </row>
    <row r="62" spans="1:25" s="8" customFormat="1" ht="12.75">
      <c r="A62" s="781"/>
      <c r="B62" s="764"/>
      <c r="C62" s="765"/>
      <c r="D62" s="769"/>
      <c r="E62" s="769"/>
      <c r="F62" s="771"/>
      <c r="G62" s="773"/>
      <c r="H62" s="775"/>
      <c r="I62" s="777"/>
      <c r="J62" s="777"/>
      <c r="K62" s="779"/>
      <c r="L62" s="162"/>
      <c r="M62" s="163"/>
      <c r="N62" s="163"/>
      <c r="O62" s="163"/>
      <c r="P62" s="163"/>
      <c r="Q62" s="163"/>
      <c r="R62" s="163"/>
      <c r="S62" s="163"/>
      <c r="T62" s="163"/>
      <c r="U62" s="163"/>
      <c r="V62" s="163"/>
      <c r="W62" s="163"/>
      <c r="X62" s="163"/>
      <c r="Y62" s="164"/>
    </row>
    <row r="63" spans="1:25" s="8" customFormat="1" ht="12.75">
      <c r="A63" s="782"/>
      <c r="B63" s="762" t="s">
        <v>400</v>
      </c>
      <c r="C63" s="763"/>
      <c r="D63" s="768"/>
      <c r="E63" s="768"/>
      <c r="F63" s="770">
        <f>+IF(E63=0,0,(1-1/(1+$F$53))/(1-1/(1+$F$53)^E63))</f>
        <v>0</v>
      </c>
      <c r="G63" s="772"/>
      <c r="H63" s="774"/>
      <c r="I63" s="776"/>
      <c r="J63" s="776"/>
      <c r="K63" s="778">
        <f t="shared" si="12"/>
        <v>0</v>
      </c>
      <c r="L63" s="145">
        <f aca="true" t="shared" si="16" ref="L63:Y63">L64*$K63</f>
        <v>0</v>
      </c>
      <c r="M63" s="145">
        <f t="shared" si="16"/>
        <v>0</v>
      </c>
      <c r="N63" s="145">
        <f t="shared" si="16"/>
        <v>0</v>
      </c>
      <c r="O63" s="145">
        <f t="shared" si="16"/>
        <v>0</v>
      </c>
      <c r="P63" s="145">
        <f t="shared" si="16"/>
        <v>0</v>
      </c>
      <c r="Q63" s="145">
        <f t="shared" si="16"/>
        <v>0</v>
      </c>
      <c r="R63" s="145">
        <f t="shared" si="16"/>
        <v>0</v>
      </c>
      <c r="S63" s="145">
        <f t="shared" si="16"/>
        <v>0</v>
      </c>
      <c r="T63" s="145">
        <f t="shared" si="16"/>
        <v>0</v>
      </c>
      <c r="U63" s="145">
        <f t="shared" si="16"/>
        <v>0</v>
      </c>
      <c r="V63" s="145">
        <f t="shared" si="16"/>
        <v>0</v>
      </c>
      <c r="W63" s="145">
        <f t="shared" si="16"/>
        <v>0</v>
      </c>
      <c r="X63" s="145">
        <f t="shared" si="16"/>
        <v>0</v>
      </c>
      <c r="Y63" s="161">
        <f t="shared" si="16"/>
        <v>0</v>
      </c>
    </row>
    <row r="64" spans="1:25" s="8" customFormat="1" ht="12.75">
      <c r="A64" s="781"/>
      <c r="B64" s="764"/>
      <c r="C64" s="765"/>
      <c r="D64" s="769"/>
      <c r="E64" s="769"/>
      <c r="F64" s="771"/>
      <c r="G64" s="773"/>
      <c r="H64" s="775"/>
      <c r="I64" s="777"/>
      <c r="J64" s="777"/>
      <c r="K64" s="779"/>
      <c r="L64" s="162"/>
      <c r="M64" s="163"/>
      <c r="N64" s="163"/>
      <c r="O64" s="163"/>
      <c r="P64" s="163"/>
      <c r="Q64" s="163"/>
      <c r="R64" s="163"/>
      <c r="S64" s="163"/>
      <c r="T64" s="163"/>
      <c r="U64" s="163"/>
      <c r="V64" s="163"/>
      <c r="W64" s="163"/>
      <c r="X64" s="163"/>
      <c r="Y64" s="164"/>
    </row>
    <row r="65" spans="1:25" s="8" customFormat="1" ht="12.75">
      <c r="A65" s="782"/>
      <c r="B65" s="762" t="s">
        <v>401</v>
      </c>
      <c r="C65" s="763"/>
      <c r="D65" s="768"/>
      <c r="E65" s="768"/>
      <c r="F65" s="770">
        <f>+IF(E65=0,0,(1-1/(1+$F$53))/(1-1/(1+$F$53)^E65))</f>
        <v>0</v>
      </c>
      <c r="G65" s="772"/>
      <c r="H65" s="774"/>
      <c r="I65" s="776"/>
      <c r="J65" s="776"/>
      <c r="K65" s="778">
        <f t="shared" si="12"/>
        <v>0</v>
      </c>
      <c r="L65" s="145">
        <f aca="true" t="shared" si="17" ref="L65:Y65">L66*$K65</f>
        <v>0</v>
      </c>
      <c r="M65" s="145">
        <f t="shared" si="17"/>
        <v>0</v>
      </c>
      <c r="N65" s="145">
        <f t="shared" si="17"/>
        <v>0</v>
      </c>
      <c r="O65" s="145">
        <f t="shared" si="17"/>
        <v>0</v>
      </c>
      <c r="P65" s="145">
        <f t="shared" si="17"/>
        <v>0</v>
      </c>
      <c r="Q65" s="145">
        <f t="shared" si="17"/>
        <v>0</v>
      </c>
      <c r="R65" s="145">
        <f t="shared" si="17"/>
        <v>0</v>
      </c>
      <c r="S65" s="145">
        <f t="shared" si="17"/>
        <v>0</v>
      </c>
      <c r="T65" s="145">
        <f t="shared" si="17"/>
        <v>0</v>
      </c>
      <c r="U65" s="145">
        <f t="shared" si="17"/>
        <v>0</v>
      </c>
      <c r="V65" s="145">
        <f t="shared" si="17"/>
        <v>0</v>
      </c>
      <c r="W65" s="145">
        <f t="shared" si="17"/>
        <v>0</v>
      </c>
      <c r="X65" s="145">
        <f t="shared" si="17"/>
        <v>0</v>
      </c>
      <c r="Y65" s="161">
        <f t="shared" si="17"/>
        <v>0</v>
      </c>
    </row>
    <row r="66" spans="1:25" s="8" customFormat="1" ht="12.75">
      <c r="A66" s="781"/>
      <c r="B66" s="764"/>
      <c r="C66" s="765"/>
      <c r="D66" s="769"/>
      <c r="E66" s="769"/>
      <c r="F66" s="771"/>
      <c r="G66" s="773"/>
      <c r="H66" s="775"/>
      <c r="I66" s="777"/>
      <c r="J66" s="777"/>
      <c r="K66" s="779"/>
      <c r="L66" s="162"/>
      <c r="M66" s="163"/>
      <c r="N66" s="163"/>
      <c r="O66" s="163"/>
      <c r="P66" s="163"/>
      <c r="Q66" s="163"/>
      <c r="R66" s="163"/>
      <c r="S66" s="163"/>
      <c r="T66" s="163"/>
      <c r="U66" s="163"/>
      <c r="V66" s="163"/>
      <c r="W66" s="163"/>
      <c r="X66" s="163"/>
      <c r="Y66" s="164"/>
    </row>
    <row r="67" spans="1:25" s="8" customFormat="1" ht="12.75">
      <c r="A67" s="782"/>
      <c r="B67" s="762" t="s">
        <v>402</v>
      </c>
      <c r="C67" s="763"/>
      <c r="D67" s="768"/>
      <c r="E67" s="768"/>
      <c r="F67" s="770">
        <f>+IF(E67=0,0,(1-1/(1+$F$53))/(1-1/(1+$F$53)^E67))</f>
        <v>0</v>
      </c>
      <c r="G67" s="772"/>
      <c r="H67" s="774"/>
      <c r="I67" s="776"/>
      <c r="J67" s="776"/>
      <c r="K67" s="778">
        <f t="shared" si="12"/>
        <v>0</v>
      </c>
      <c r="L67" s="145">
        <f aca="true" t="shared" si="18" ref="L67:Y67">L68*$K67</f>
        <v>0</v>
      </c>
      <c r="M67" s="145">
        <f t="shared" si="18"/>
        <v>0</v>
      </c>
      <c r="N67" s="145">
        <f t="shared" si="18"/>
        <v>0</v>
      </c>
      <c r="O67" s="145">
        <f t="shared" si="18"/>
        <v>0</v>
      </c>
      <c r="P67" s="145">
        <f t="shared" si="18"/>
        <v>0</v>
      </c>
      <c r="Q67" s="145">
        <f t="shared" si="18"/>
        <v>0</v>
      </c>
      <c r="R67" s="145">
        <f t="shared" si="18"/>
        <v>0</v>
      </c>
      <c r="S67" s="145">
        <f t="shared" si="18"/>
        <v>0</v>
      </c>
      <c r="T67" s="145">
        <f t="shared" si="18"/>
        <v>0</v>
      </c>
      <c r="U67" s="145">
        <f t="shared" si="18"/>
        <v>0</v>
      </c>
      <c r="V67" s="145">
        <f t="shared" si="18"/>
        <v>0</v>
      </c>
      <c r="W67" s="145">
        <f t="shared" si="18"/>
        <v>0</v>
      </c>
      <c r="X67" s="145">
        <f t="shared" si="18"/>
        <v>0</v>
      </c>
      <c r="Y67" s="161">
        <f t="shared" si="18"/>
        <v>0</v>
      </c>
    </row>
    <row r="68" spans="1:25" s="8" customFormat="1" ht="12.75">
      <c r="A68" s="781"/>
      <c r="B68" s="764"/>
      <c r="C68" s="765"/>
      <c r="D68" s="769"/>
      <c r="E68" s="769"/>
      <c r="F68" s="771"/>
      <c r="G68" s="773"/>
      <c r="H68" s="775"/>
      <c r="I68" s="777"/>
      <c r="J68" s="777"/>
      <c r="K68" s="779"/>
      <c r="L68" s="162"/>
      <c r="M68" s="163"/>
      <c r="N68" s="163"/>
      <c r="O68" s="163"/>
      <c r="P68" s="163"/>
      <c r="Q68" s="163"/>
      <c r="R68" s="163"/>
      <c r="S68" s="163"/>
      <c r="T68" s="163"/>
      <c r="U68" s="163"/>
      <c r="V68" s="163"/>
      <c r="W68" s="163"/>
      <c r="X68" s="163"/>
      <c r="Y68" s="164"/>
    </row>
    <row r="69" spans="1:25" s="8" customFormat="1" ht="12.75">
      <c r="A69" s="782"/>
      <c r="B69" s="762" t="s">
        <v>403</v>
      </c>
      <c r="C69" s="763"/>
      <c r="D69" s="768"/>
      <c r="E69" s="768"/>
      <c r="F69" s="770">
        <f>+IF(E69=0,0,(1-1/(1+$F$53))/(1-1/(1+$F$53)^E69))</f>
        <v>0</v>
      </c>
      <c r="G69" s="772"/>
      <c r="H69" s="774"/>
      <c r="I69" s="776"/>
      <c r="J69" s="776"/>
      <c r="K69" s="778">
        <f t="shared" si="12"/>
        <v>0</v>
      </c>
      <c r="L69" s="145">
        <f aca="true" t="shared" si="19" ref="L69:Y69">L70*$K69</f>
        <v>0</v>
      </c>
      <c r="M69" s="145">
        <f t="shared" si="19"/>
        <v>0</v>
      </c>
      <c r="N69" s="145">
        <f t="shared" si="19"/>
        <v>0</v>
      </c>
      <c r="O69" s="145">
        <f t="shared" si="19"/>
        <v>0</v>
      </c>
      <c r="P69" s="145">
        <f t="shared" si="19"/>
        <v>0</v>
      </c>
      <c r="Q69" s="145">
        <f t="shared" si="19"/>
        <v>0</v>
      </c>
      <c r="R69" s="145">
        <f t="shared" si="19"/>
        <v>0</v>
      </c>
      <c r="S69" s="145">
        <f t="shared" si="19"/>
        <v>0</v>
      </c>
      <c r="T69" s="145">
        <f t="shared" si="19"/>
        <v>0</v>
      </c>
      <c r="U69" s="145">
        <f t="shared" si="19"/>
        <v>0</v>
      </c>
      <c r="V69" s="145">
        <f t="shared" si="19"/>
        <v>0</v>
      </c>
      <c r="W69" s="145">
        <f t="shared" si="19"/>
        <v>0</v>
      </c>
      <c r="X69" s="145">
        <f t="shared" si="19"/>
        <v>0</v>
      </c>
      <c r="Y69" s="161">
        <f t="shared" si="19"/>
        <v>0</v>
      </c>
    </row>
    <row r="70" spans="1:25" s="8" customFormat="1" ht="12.75">
      <c r="A70" s="781"/>
      <c r="B70" s="764"/>
      <c r="C70" s="765"/>
      <c r="D70" s="769"/>
      <c r="E70" s="769"/>
      <c r="F70" s="771"/>
      <c r="G70" s="773"/>
      <c r="H70" s="775"/>
      <c r="I70" s="777"/>
      <c r="J70" s="777"/>
      <c r="K70" s="779"/>
      <c r="L70" s="162"/>
      <c r="M70" s="163"/>
      <c r="N70" s="163"/>
      <c r="O70" s="163"/>
      <c r="P70" s="163"/>
      <c r="Q70" s="163"/>
      <c r="R70" s="163"/>
      <c r="S70" s="163"/>
      <c r="T70" s="163"/>
      <c r="U70" s="163"/>
      <c r="V70" s="163"/>
      <c r="W70" s="163"/>
      <c r="X70" s="163"/>
      <c r="Y70" s="164"/>
    </row>
    <row r="71" spans="1:25" s="8" customFormat="1" ht="12.75">
      <c r="A71" s="782"/>
      <c r="B71" s="762" t="s">
        <v>404</v>
      </c>
      <c r="C71" s="763"/>
      <c r="D71" s="768"/>
      <c r="E71" s="768"/>
      <c r="F71" s="770">
        <f>+IF(E71=0,0,(1-1/(1+$F$53))/(1-1/(1+$F$53)^E71))</f>
        <v>0</v>
      </c>
      <c r="G71" s="772"/>
      <c r="H71" s="774"/>
      <c r="I71" s="776"/>
      <c r="J71" s="776"/>
      <c r="K71" s="778">
        <f>F71*J71</f>
        <v>0</v>
      </c>
      <c r="L71" s="145">
        <f aca="true" t="shared" si="20" ref="L71:Y71">L72*$K71</f>
        <v>0</v>
      </c>
      <c r="M71" s="145">
        <f t="shared" si="20"/>
        <v>0</v>
      </c>
      <c r="N71" s="145">
        <f t="shared" si="20"/>
        <v>0</v>
      </c>
      <c r="O71" s="145">
        <f t="shared" si="20"/>
        <v>0</v>
      </c>
      <c r="P71" s="145">
        <f t="shared" si="20"/>
        <v>0</v>
      </c>
      <c r="Q71" s="145">
        <f t="shared" si="20"/>
        <v>0</v>
      </c>
      <c r="R71" s="145">
        <f t="shared" si="20"/>
        <v>0</v>
      </c>
      <c r="S71" s="145">
        <f t="shared" si="20"/>
        <v>0</v>
      </c>
      <c r="T71" s="145">
        <f t="shared" si="20"/>
        <v>0</v>
      </c>
      <c r="U71" s="145">
        <f t="shared" si="20"/>
        <v>0</v>
      </c>
      <c r="V71" s="145">
        <f t="shared" si="20"/>
        <v>0</v>
      </c>
      <c r="W71" s="145">
        <f t="shared" si="20"/>
        <v>0</v>
      </c>
      <c r="X71" s="145">
        <f t="shared" si="20"/>
        <v>0</v>
      </c>
      <c r="Y71" s="161">
        <f t="shared" si="20"/>
        <v>0</v>
      </c>
    </row>
    <row r="72" spans="1:25" s="8" customFormat="1" ht="12.75">
      <c r="A72" s="781"/>
      <c r="B72" s="764"/>
      <c r="C72" s="765"/>
      <c r="D72" s="769"/>
      <c r="E72" s="769"/>
      <c r="F72" s="771"/>
      <c r="G72" s="773"/>
      <c r="H72" s="775"/>
      <c r="I72" s="777"/>
      <c r="J72" s="777"/>
      <c r="K72" s="779"/>
      <c r="L72" s="162"/>
      <c r="M72" s="163"/>
      <c r="N72" s="163"/>
      <c r="O72" s="163"/>
      <c r="P72" s="163"/>
      <c r="Q72" s="163"/>
      <c r="R72" s="163"/>
      <c r="S72" s="163"/>
      <c r="T72" s="163"/>
      <c r="U72" s="163"/>
      <c r="V72" s="163"/>
      <c r="W72" s="163"/>
      <c r="X72" s="163"/>
      <c r="Y72" s="164"/>
    </row>
    <row r="73" spans="1:25" s="8" customFormat="1" ht="12.75">
      <c r="A73" s="782"/>
      <c r="B73" s="762" t="s">
        <v>405</v>
      </c>
      <c r="C73" s="763"/>
      <c r="D73" s="768"/>
      <c r="E73" s="768"/>
      <c r="F73" s="770">
        <f>+IF(E73=0,0,(1-1/(1+$F$53))/(1-1/(1+$F$53)^E73))</f>
        <v>0</v>
      </c>
      <c r="G73" s="772"/>
      <c r="H73" s="774"/>
      <c r="I73" s="776"/>
      <c r="J73" s="776"/>
      <c r="K73" s="778">
        <f>F73*J73</f>
        <v>0</v>
      </c>
      <c r="L73" s="145">
        <f aca="true" t="shared" si="21" ref="L73:Y99">L74*$K73</f>
        <v>0</v>
      </c>
      <c r="M73" s="145">
        <f t="shared" si="21"/>
        <v>0</v>
      </c>
      <c r="N73" s="145">
        <f t="shared" si="21"/>
        <v>0</v>
      </c>
      <c r="O73" s="145">
        <f t="shared" si="21"/>
        <v>0</v>
      </c>
      <c r="P73" s="145">
        <f t="shared" si="21"/>
        <v>0</v>
      </c>
      <c r="Q73" s="145">
        <f t="shared" si="21"/>
        <v>0</v>
      </c>
      <c r="R73" s="145">
        <f t="shared" si="21"/>
        <v>0</v>
      </c>
      <c r="S73" s="145">
        <f t="shared" si="21"/>
        <v>0</v>
      </c>
      <c r="T73" s="145">
        <f t="shared" si="21"/>
        <v>0</v>
      </c>
      <c r="U73" s="145">
        <f t="shared" si="21"/>
        <v>0</v>
      </c>
      <c r="V73" s="145">
        <f t="shared" si="21"/>
        <v>0</v>
      </c>
      <c r="W73" s="145">
        <f t="shared" si="21"/>
        <v>0</v>
      </c>
      <c r="X73" s="145">
        <f t="shared" si="21"/>
        <v>0</v>
      </c>
      <c r="Y73" s="161">
        <f t="shared" si="21"/>
        <v>0</v>
      </c>
    </row>
    <row r="74" spans="1:25" s="8" customFormat="1" ht="12.75">
      <c r="A74" s="781"/>
      <c r="B74" s="764"/>
      <c r="C74" s="765"/>
      <c r="D74" s="769"/>
      <c r="E74" s="769"/>
      <c r="F74" s="771"/>
      <c r="G74" s="773"/>
      <c r="H74" s="775"/>
      <c r="I74" s="777"/>
      <c r="J74" s="777"/>
      <c r="K74" s="779"/>
      <c r="L74" s="162"/>
      <c r="M74" s="163"/>
      <c r="N74" s="163"/>
      <c r="O74" s="163"/>
      <c r="P74" s="163"/>
      <c r="Q74" s="163"/>
      <c r="R74" s="163"/>
      <c r="S74" s="163"/>
      <c r="T74" s="163"/>
      <c r="U74" s="163"/>
      <c r="V74" s="163"/>
      <c r="W74" s="163"/>
      <c r="X74" s="163"/>
      <c r="Y74" s="164"/>
    </row>
    <row r="75" spans="1:25" s="8" customFormat="1" ht="12.75">
      <c r="A75" s="782"/>
      <c r="B75" s="762" t="s">
        <v>406</v>
      </c>
      <c r="C75" s="763"/>
      <c r="D75" s="768"/>
      <c r="E75" s="768"/>
      <c r="F75" s="770">
        <f>+IF(E75=0,0,(1-1/(1+$F$53))/(1-1/(1+$F$53)^E75))</f>
        <v>0</v>
      </c>
      <c r="G75" s="772"/>
      <c r="H75" s="774"/>
      <c r="I75" s="776"/>
      <c r="J75" s="776"/>
      <c r="K75" s="778">
        <f>F75*J75</f>
        <v>0</v>
      </c>
      <c r="L75" s="145">
        <f t="shared" si="21"/>
        <v>0</v>
      </c>
      <c r="M75" s="145">
        <f t="shared" si="21"/>
        <v>0</v>
      </c>
      <c r="N75" s="145">
        <f t="shared" si="21"/>
        <v>0</v>
      </c>
      <c r="O75" s="145">
        <f t="shared" si="21"/>
        <v>0</v>
      </c>
      <c r="P75" s="145">
        <f t="shared" si="21"/>
        <v>0</v>
      </c>
      <c r="Q75" s="145">
        <f t="shared" si="21"/>
        <v>0</v>
      </c>
      <c r="R75" s="145">
        <f t="shared" si="21"/>
        <v>0</v>
      </c>
      <c r="S75" s="145">
        <f t="shared" si="21"/>
        <v>0</v>
      </c>
      <c r="T75" s="145">
        <f t="shared" si="21"/>
        <v>0</v>
      </c>
      <c r="U75" s="145">
        <f t="shared" si="21"/>
        <v>0</v>
      </c>
      <c r="V75" s="145">
        <f t="shared" si="21"/>
        <v>0</v>
      </c>
      <c r="W75" s="145">
        <f t="shared" si="21"/>
        <v>0</v>
      </c>
      <c r="X75" s="145">
        <f t="shared" si="21"/>
        <v>0</v>
      </c>
      <c r="Y75" s="161">
        <f t="shared" si="21"/>
        <v>0</v>
      </c>
    </row>
    <row r="76" spans="1:25" s="8" customFormat="1" ht="12.75">
      <c r="A76" s="781"/>
      <c r="B76" s="764"/>
      <c r="C76" s="765"/>
      <c r="D76" s="769"/>
      <c r="E76" s="769"/>
      <c r="F76" s="771"/>
      <c r="G76" s="773"/>
      <c r="H76" s="775"/>
      <c r="I76" s="777"/>
      <c r="J76" s="777"/>
      <c r="K76" s="779"/>
      <c r="L76" s="162"/>
      <c r="M76" s="163"/>
      <c r="N76" s="163"/>
      <c r="O76" s="163"/>
      <c r="P76" s="163"/>
      <c r="Q76" s="163"/>
      <c r="R76" s="163"/>
      <c r="S76" s="163"/>
      <c r="T76" s="163"/>
      <c r="U76" s="163"/>
      <c r="V76" s="163"/>
      <c r="W76" s="163"/>
      <c r="X76" s="163"/>
      <c r="Y76" s="164"/>
    </row>
    <row r="77" spans="1:25" s="8" customFormat="1" ht="12.75">
      <c r="A77" s="782"/>
      <c r="B77" s="762" t="s">
        <v>407</v>
      </c>
      <c r="C77" s="763"/>
      <c r="D77" s="768"/>
      <c r="E77" s="768"/>
      <c r="F77" s="770">
        <f>+IF(E77=0,0,(1-1/(1+$F$53))/(1-1/(1+$F$53)^E77))</f>
        <v>0</v>
      </c>
      <c r="G77" s="772"/>
      <c r="H77" s="774"/>
      <c r="I77" s="776"/>
      <c r="J77" s="776"/>
      <c r="K77" s="778">
        <f>F77*J77</f>
        <v>0</v>
      </c>
      <c r="L77" s="145">
        <f t="shared" si="21"/>
        <v>0</v>
      </c>
      <c r="M77" s="145">
        <f t="shared" si="21"/>
        <v>0</v>
      </c>
      <c r="N77" s="145">
        <f t="shared" si="21"/>
        <v>0</v>
      </c>
      <c r="O77" s="145">
        <f t="shared" si="21"/>
        <v>0</v>
      </c>
      <c r="P77" s="145">
        <f t="shared" si="21"/>
        <v>0</v>
      </c>
      <c r="Q77" s="145">
        <f t="shared" si="21"/>
        <v>0</v>
      </c>
      <c r="R77" s="145">
        <f t="shared" si="21"/>
        <v>0</v>
      </c>
      <c r="S77" s="145">
        <f t="shared" si="21"/>
        <v>0</v>
      </c>
      <c r="T77" s="145">
        <f t="shared" si="21"/>
        <v>0</v>
      </c>
      <c r="U77" s="145">
        <f t="shared" si="21"/>
        <v>0</v>
      </c>
      <c r="V77" s="145">
        <f t="shared" si="21"/>
        <v>0</v>
      </c>
      <c r="W77" s="145">
        <f t="shared" si="21"/>
        <v>0</v>
      </c>
      <c r="X77" s="145">
        <f t="shared" si="21"/>
        <v>0</v>
      </c>
      <c r="Y77" s="161">
        <f t="shared" si="21"/>
        <v>0</v>
      </c>
    </row>
    <row r="78" spans="1:25" s="8" customFormat="1" ht="12.75">
      <c r="A78" s="781"/>
      <c r="B78" s="764"/>
      <c r="C78" s="765"/>
      <c r="D78" s="769"/>
      <c r="E78" s="769"/>
      <c r="F78" s="771"/>
      <c r="G78" s="773"/>
      <c r="H78" s="775"/>
      <c r="I78" s="777"/>
      <c r="J78" s="777"/>
      <c r="K78" s="779"/>
      <c r="L78" s="162"/>
      <c r="M78" s="163"/>
      <c r="N78" s="163"/>
      <c r="O78" s="163"/>
      <c r="P78" s="163"/>
      <c r="Q78" s="163"/>
      <c r="R78" s="163"/>
      <c r="S78" s="163"/>
      <c r="T78" s="163"/>
      <c r="U78" s="163"/>
      <c r="V78" s="163"/>
      <c r="W78" s="163"/>
      <c r="X78" s="163"/>
      <c r="Y78" s="164"/>
    </row>
    <row r="79" spans="1:25" s="8" customFormat="1" ht="12.75">
      <c r="A79" s="782"/>
      <c r="B79" s="762" t="s">
        <v>408</v>
      </c>
      <c r="C79" s="763"/>
      <c r="D79" s="768"/>
      <c r="E79" s="768"/>
      <c r="F79" s="770">
        <f>+IF(E79=0,0,(1-1/(1+$F$53))/(1-1/(1+$F$53)^E79))</f>
        <v>0</v>
      </c>
      <c r="G79" s="772"/>
      <c r="H79" s="774"/>
      <c r="I79" s="776"/>
      <c r="J79" s="776"/>
      <c r="K79" s="778">
        <f>F79*J79</f>
        <v>0</v>
      </c>
      <c r="L79" s="145">
        <f t="shared" si="21"/>
        <v>0</v>
      </c>
      <c r="M79" s="145">
        <f t="shared" si="21"/>
        <v>0</v>
      </c>
      <c r="N79" s="145">
        <f t="shared" si="21"/>
        <v>0</v>
      </c>
      <c r="O79" s="145">
        <f t="shared" si="21"/>
        <v>0</v>
      </c>
      <c r="P79" s="145">
        <f t="shared" si="21"/>
        <v>0</v>
      </c>
      <c r="Q79" s="145">
        <f t="shared" si="21"/>
        <v>0</v>
      </c>
      <c r="R79" s="145">
        <f t="shared" si="21"/>
        <v>0</v>
      </c>
      <c r="S79" s="145">
        <f t="shared" si="21"/>
        <v>0</v>
      </c>
      <c r="T79" s="145">
        <f t="shared" si="21"/>
        <v>0</v>
      </c>
      <c r="U79" s="145">
        <f t="shared" si="21"/>
        <v>0</v>
      </c>
      <c r="V79" s="145">
        <f t="shared" si="21"/>
        <v>0</v>
      </c>
      <c r="W79" s="145">
        <f t="shared" si="21"/>
        <v>0</v>
      </c>
      <c r="X79" s="145">
        <f t="shared" si="21"/>
        <v>0</v>
      </c>
      <c r="Y79" s="161">
        <f t="shared" si="21"/>
        <v>0</v>
      </c>
    </row>
    <row r="80" spans="1:25" s="8" customFormat="1" ht="12.75">
      <c r="A80" s="781"/>
      <c r="B80" s="764"/>
      <c r="C80" s="765"/>
      <c r="D80" s="769"/>
      <c r="E80" s="769"/>
      <c r="F80" s="771"/>
      <c r="G80" s="773"/>
      <c r="H80" s="775"/>
      <c r="I80" s="777"/>
      <c r="J80" s="777"/>
      <c r="K80" s="779"/>
      <c r="L80" s="162"/>
      <c r="M80" s="163"/>
      <c r="N80" s="163"/>
      <c r="O80" s="163"/>
      <c r="P80" s="163"/>
      <c r="Q80" s="163"/>
      <c r="R80" s="163"/>
      <c r="S80" s="163"/>
      <c r="T80" s="163"/>
      <c r="U80" s="163"/>
      <c r="V80" s="163"/>
      <c r="W80" s="163"/>
      <c r="X80" s="163"/>
      <c r="Y80" s="164"/>
    </row>
    <row r="81" spans="1:25" s="8" customFormat="1" ht="12.75">
      <c r="A81" s="782"/>
      <c r="B81" s="762" t="s">
        <v>409</v>
      </c>
      <c r="C81" s="763"/>
      <c r="D81" s="768"/>
      <c r="E81" s="768"/>
      <c r="F81" s="770">
        <f>+IF(E81=0,0,(1-1/(1+$F$53))/(1-1/(1+$F$53)^E81))</f>
        <v>0</v>
      </c>
      <c r="G81" s="772"/>
      <c r="H81" s="774"/>
      <c r="I81" s="776"/>
      <c r="J81" s="776"/>
      <c r="K81" s="778">
        <f>F81*J81</f>
        <v>0</v>
      </c>
      <c r="L81" s="145">
        <f t="shared" si="21"/>
        <v>0</v>
      </c>
      <c r="M81" s="145">
        <f t="shared" si="21"/>
        <v>0</v>
      </c>
      <c r="N81" s="145">
        <f t="shared" si="21"/>
        <v>0</v>
      </c>
      <c r="O81" s="145">
        <f t="shared" si="21"/>
        <v>0</v>
      </c>
      <c r="P81" s="145">
        <f t="shared" si="21"/>
        <v>0</v>
      </c>
      <c r="Q81" s="145">
        <f t="shared" si="21"/>
        <v>0</v>
      </c>
      <c r="R81" s="145">
        <f t="shared" si="21"/>
        <v>0</v>
      </c>
      <c r="S81" s="145">
        <f t="shared" si="21"/>
        <v>0</v>
      </c>
      <c r="T81" s="145">
        <f t="shared" si="21"/>
        <v>0</v>
      </c>
      <c r="U81" s="145">
        <f t="shared" si="21"/>
        <v>0</v>
      </c>
      <c r="V81" s="145">
        <f t="shared" si="21"/>
        <v>0</v>
      </c>
      <c r="W81" s="145">
        <f t="shared" si="21"/>
        <v>0</v>
      </c>
      <c r="X81" s="145">
        <f t="shared" si="21"/>
        <v>0</v>
      </c>
      <c r="Y81" s="161">
        <f t="shared" si="21"/>
        <v>0</v>
      </c>
    </row>
    <row r="82" spans="1:25" s="8" customFormat="1" ht="12.75">
      <c r="A82" s="781"/>
      <c r="B82" s="764"/>
      <c r="C82" s="765"/>
      <c r="D82" s="769"/>
      <c r="E82" s="769"/>
      <c r="F82" s="771"/>
      <c r="G82" s="773"/>
      <c r="H82" s="775"/>
      <c r="I82" s="777"/>
      <c r="J82" s="777"/>
      <c r="K82" s="779"/>
      <c r="L82" s="162"/>
      <c r="M82" s="163"/>
      <c r="N82" s="163"/>
      <c r="O82" s="163"/>
      <c r="P82" s="163"/>
      <c r="Q82" s="163"/>
      <c r="R82" s="163"/>
      <c r="S82" s="163"/>
      <c r="T82" s="163"/>
      <c r="U82" s="163"/>
      <c r="V82" s="163"/>
      <c r="W82" s="163"/>
      <c r="X82" s="163"/>
      <c r="Y82" s="164"/>
    </row>
    <row r="83" spans="1:25" s="8" customFormat="1" ht="12.75">
      <c r="A83" s="782"/>
      <c r="B83" s="762" t="s">
        <v>410</v>
      </c>
      <c r="C83" s="763"/>
      <c r="D83" s="768"/>
      <c r="E83" s="768"/>
      <c r="F83" s="770">
        <f>+IF(E83=0,0,(1-1/(1+$F$53))/(1-1/(1+$F$53)^E83))</f>
        <v>0</v>
      </c>
      <c r="G83" s="772"/>
      <c r="H83" s="774"/>
      <c r="I83" s="776"/>
      <c r="J83" s="776"/>
      <c r="K83" s="778">
        <f>F83*J83</f>
        <v>0</v>
      </c>
      <c r="L83" s="145">
        <f t="shared" si="21"/>
        <v>0</v>
      </c>
      <c r="M83" s="145">
        <f t="shared" si="21"/>
        <v>0</v>
      </c>
      <c r="N83" s="145">
        <f t="shared" si="21"/>
        <v>0</v>
      </c>
      <c r="O83" s="145">
        <f t="shared" si="21"/>
        <v>0</v>
      </c>
      <c r="P83" s="145">
        <f t="shared" si="21"/>
        <v>0</v>
      </c>
      <c r="Q83" s="145">
        <f t="shared" si="21"/>
        <v>0</v>
      </c>
      <c r="R83" s="145">
        <f t="shared" si="21"/>
        <v>0</v>
      </c>
      <c r="S83" s="145">
        <f t="shared" si="21"/>
        <v>0</v>
      </c>
      <c r="T83" s="145">
        <f t="shared" si="21"/>
        <v>0</v>
      </c>
      <c r="U83" s="145">
        <f t="shared" si="21"/>
        <v>0</v>
      </c>
      <c r="V83" s="145">
        <f t="shared" si="21"/>
        <v>0</v>
      </c>
      <c r="W83" s="145">
        <f t="shared" si="21"/>
        <v>0</v>
      </c>
      <c r="X83" s="145">
        <f t="shared" si="21"/>
        <v>0</v>
      </c>
      <c r="Y83" s="161">
        <f t="shared" si="21"/>
        <v>0</v>
      </c>
    </row>
    <row r="84" spans="1:25" s="8" customFormat="1" ht="12.75">
      <c r="A84" s="781"/>
      <c r="B84" s="764"/>
      <c r="C84" s="765"/>
      <c r="D84" s="769"/>
      <c r="E84" s="769"/>
      <c r="F84" s="771"/>
      <c r="G84" s="773"/>
      <c r="H84" s="775"/>
      <c r="I84" s="777"/>
      <c r="J84" s="777"/>
      <c r="K84" s="779"/>
      <c r="L84" s="162"/>
      <c r="M84" s="163"/>
      <c r="N84" s="163"/>
      <c r="O84" s="163"/>
      <c r="P84" s="163"/>
      <c r="Q84" s="163"/>
      <c r="R84" s="163"/>
      <c r="S84" s="163"/>
      <c r="T84" s="163"/>
      <c r="U84" s="163"/>
      <c r="V84" s="163"/>
      <c r="W84" s="163"/>
      <c r="X84" s="163"/>
      <c r="Y84" s="164"/>
    </row>
    <row r="85" spans="1:25" s="8" customFormat="1" ht="12.75">
      <c r="A85" s="782"/>
      <c r="B85" s="762" t="s">
        <v>411</v>
      </c>
      <c r="C85" s="763"/>
      <c r="D85" s="768"/>
      <c r="E85" s="768"/>
      <c r="F85" s="770">
        <f>+IF(E85=0,0,(1-1/(1+$F$53))/(1-1/(1+$F$53)^E85))</f>
        <v>0</v>
      </c>
      <c r="G85" s="772"/>
      <c r="H85" s="774"/>
      <c r="I85" s="776"/>
      <c r="J85" s="776"/>
      <c r="K85" s="778">
        <f>F85*J85</f>
        <v>0</v>
      </c>
      <c r="L85" s="145">
        <f t="shared" si="21"/>
        <v>0</v>
      </c>
      <c r="M85" s="145">
        <f t="shared" si="21"/>
        <v>0</v>
      </c>
      <c r="N85" s="145">
        <f t="shared" si="21"/>
        <v>0</v>
      </c>
      <c r="O85" s="145">
        <f t="shared" si="21"/>
        <v>0</v>
      </c>
      <c r="P85" s="145">
        <f t="shared" si="21"/>
        <v>0</v>
      </c>
      <c r="Q85" s="145">
        <f t="shared" si="21"/>
        <v>0</v>
      </c>
      <c r="R85" s="145">
        <f t="shared" si="21"/>
        <v>0</v>
      </c>
      <c r="S85" s="145">
        <f t="shared" si="21"/>
        <v>0</v>
      </c>
      <c r="T85" s="145">
        <f t="shared" si="21"/>
        <v>0</v>
      </c>
      <c r="U85" s="145">
        <f t="shared" si="21"/>
        <v>0</v>
      </c>
      <c r="V85" s="145">
        <f t="shared" si="21"/>
        <v>0</v>
      </c>
      <c r="W85" s="145">
        <f t="shared" si="21"/>
        <v>0</v>
      </c>
      <c r="X85" s="145">
        <f t="shared" si="21"/>
        <v>0</v>
      </c>
      <c r="Y85" s="161">
        <f t="shared" si="21"/>
        <v>0</v>
      </c>
    </row>
    <row r="86" spans="1:25" s="8" customFormat="1" ht="12.75">
      <c r="A86" s="781"/>
      <c r="B86" s="764"/>
      <c r="C86" s="765"/>
      <c r="D86" s="769"/>
      <c r="E86" s="769"/>
      <c r="F86" s="771"/>
      <c r="G86" s="773"/>
      <c r="H86" s="775"/>
      <c r="I86" s="777"/>
      <c r="J86" s="777"/>
      <c r="K86" s="779"/>
      <c r="L86" s="162"/>
      <c r="M86" s="163"/>
      <c r="N86" s="163"/>
      <c r="O86" s="163"/>
      <c r="P86" s="163"/>
      <c r="Q86" s="163"/>
      <c r="R86" s="163"/>
      <c r="S86" s="163"/>
      <c r="T86" s="163"/>
      <c r="U86" s="163"/>
      <c r="V86" s="163"/>
      <c r="W86" s="163"/>
      <c r="X86" s="163"/>
      <c r="Y86" s="164"/>
    </row>
    <row r="87" spans="1:25" s="8" customFormat="1" ht="12.75">
      <c r="A87" s="782"/>
      <c r="B87" s="762" t="s">
        <v>412</v>
      </c>
      <c r="C87" s="763"/>
      <c r="D87" s="768"/>
      <c r="E87" s="768"/>
      <c r="F87" s="770">
        <f>+IF(E87=0,0,(1-1/(1+$F$53))/(1-1/(1+$F$53)^E87))</f>
        <v>0</v>
      </c>
      <c r="G87" s="772"/>
      <c r="H87" s="774"/>
      <c r="I87" s="776"/>
      <c r="J87" s="776"/>
      <c r="K87" s="778">
        <f>F87*J87</f>
        <v>0</v>
      </c>
      <c r="L87" s="145">
        <f t="shared" si="21"/>
        <v>0</v>
      </c>
      <c r="M87" s="145">
        <f t="shared" si="21"/>
        <v>0</v>
      </c>
      <c r="N87" s="145">
        <f t="shared" si="21"/>
        <v>0</v>
      </c>
      <c r="O87" s="145">
        <f t="shared" si="21"/>
        <v>0</v>
      </c>
      <c r="P87" s="145">
        <f t="shared" si="21"/>
        <v>0</v>
      </c>
      <c r="Q87" s="145">
        <f t="shared" si="21"/>
        <v>0</v>
      </c>
      <c r="R87" s="145">
        <f t="shared" si="21"/>
        <v>0</v>
      </c>
      <c r="S87" s="145">
        <f t="shared" si="21"/>
        <v>0</v>
      </c>
      <c r="T87" s="145">
        <f t="shared" si="21"/>
        <v>0</v>
      </c>
      <c r="U87" s="145">
        <f t="shared" si="21"/>
        <v>0</v>
      </c>
      <c r="V87" s="145">
        <f t="shared" si="21"/>
        <v>0</v>
      </c>
      <c r="W87" s="145">
        <f t="shared" si="21"/>
        <v>0</v>
      </c>
      <c r="X87" s="145">
        <f t="shared" si="21"/>
        <v>0</v>
      </c>
      <c r="Y87" s="161">
        <f t="shared" si="21"/>
        <v>0</v>
      </c>
    </row>
    <row r="88" spans="1:25" s="8" customFormat="1" ht="12.75">
      <c r="A88" s="781"/>
      <c r="B88" s="764"/>
      <c r="C88" s="765"/>
      <c r="D88" s="769"/>
      <c r="E88" s="769"/>
      <c r="F88" s="771"/>
      <c r="G88" s="773"/>
      <c r="H88" s="775"/>
      <c r="I88" s="777"/>
      <c r="J88" s="777"/>
      <c r="K88" s="779"/>
      <c r="L88" s="162"/>
      <c r="M88" s="163"/>
      <c r="N88" s="163"/>
      <c r="O88" s="163"/>
      <c r="P88" s="163"/>
      <c r="Q88" s="163"/>
      <c r="R88" s="163"/>
      <c r="S88" s="163"/>
      <c r="T88" s="163"/>
      <c r="U88" s="163"/>
      <c r="V88" s="163"/>
      <c r="W88" s="163"/>
      <c r="X88" s="163"/>
      <c r="Y88" s="164"/>
    </row>
    <row r="89" spans="1:25" s="8" customFormat="1" ht="12.75">
      <c r="A89" s="782"/>
      <c r="B89" s="762" t="s">
        <v>413</v>
      </c>
      <c r="C89" s="763"/>
      <c r="D89" s="768"/>
      <c r="E89" s="768"/>
      <c r="F89" s="770">
        <f>+IF(E89=0,0,(1-1/(1+$F$53))/(1-1/(1+$F$53)^E89))</f>
        <v>0</v>
      </c>
      <c r="G89" s="772"/>
      <c r="H89" s="774"/>
      <c r="I89" s="776"/>
      <c r="J89" s="776"/>
      <c r="K89" s="778">
        <f>F89*J89</f>
        <v>0</v>
      </c>
      <c r="L89" s="145">
        <f t="shared" si="21"/>
        <v>0</v>
      </c>
      <c r="M89" s="145">
        <f t="shared" si="21"/>
        <v>0</v>
      </c>
      <c r="N89" s="145">
        <f t="shared" si="21"/>
        <v>0</v>
      </c>
      <c r="O89" s="145">
        <f t="shared" si="21"/>
        <v>0</v>
      </c>
      <c r="P89" s="145">
        <f t="shared" si="21"/>
        <v>0</v>
      </c>
      <c r="Q89" s="145">
        <f t="shared" si="21"/>
        <v>0</v>
      </c>
      <c r="R89" s="145">
        <f t="shared" si="21"/>
        <v>0</v>
      </c>
      <c r="S89" s="145">
        <f t="shared" si="21"/>
        <v>0</v>
      </c>
      <c r="T89" s="145">
        <f t="shared" si="21"/>
        <v>0</v>
      </c>
      <c r="U89" s="145">
        <f t="shared" si="21"/>
        <v>0</v>
      </c>
      <c r="V89" s="145">
        <f t="shared" si="21"/>
        <v>0</v>
      </c>
      <c r="W89" s="145">
        <f t="shared" si="21"/>
        <v>0</v>
      </c>
      <c r="X89" s="145">
        <f t="shared" si="21"/>
        <v>0</v>
      </c>
      <c r="Y89" s="161">
        <f t="shared" si="21"/>
        <v>0</v>
      </c>
    </row>
    <row r="90" spans="1:25" s="8" customFormat="1" ht="12.75">
      <c r="A90" s="781"/>
      <c r="B90" s="764"/>
      <c r="C90" s="765"/>
      <c r="D90" s="769"/>
      <c r="E90" s="769"/>
      <c r="F90" s="771"/>
      <c r="G90" s="773"/>
      <c r="H90" s="775"/>
      <c r="I90" s="777"/>
      <c r="J90" s="777"/>
      <c r="K90" s="779"/>
      <c r="L90" s="162"/>
      <c r="M90" s="163"/>
      <c r="N90" s="163"/>
      <c r="O90" s="163"/>
      <c r="P90" s="163"/>
      <c r="Q90" s="163"/>
      <c r="R90" s="163"/>
      <c r="S90" s="163"/>
      <c r="T90" s="163"/>
      <c r="U90" s="163"/>
      <c r="V90" s="163"/>
      <c r="W90" s="163"/>
      <c r="X90" s="163"/>
      <c r="Y90" s="164"/>
    </row>
    <row r="91" spans="1:25" s="8" customFormat="1" ht="12.75">
      <c r="A91" s="782"/>
      <c r="B91" s="762" t="s">
        <v>414</v>
      </c>
      <c r="C91" s="763"/>
      <c r="D91" s="768"/>
      <c r="E91" s="768"/>
      <c r="F91" s="770">
        <f>+IF(E91=0,0,(1-1/(1+$F$53))/(1-1/(1+$F$53)^E91))</f>
        <v>0</v>
      </c>
      <c r="G91" s="772"/>
      <c r="H91" s="774"/>
      <c r="I91" s="776"/>
      <c r="J91" s="776"/>
      <c r="K91" s="778">
        <f>F91*J91</f>
        <v>0</v>
      </c>
      <c r="L91" s="145">
        <f t="shared" si="21"/>
        <v>0</v>
      </c>
      <c r="M91" s="145">
        <f t="shared" si="21"/>
        <v>0</v>
      </c>
      <c r="N91" s="145">
        <f t="shared" si="21"/>
        <v>0</v>
      </c>
      <c r="O91" s="145">
        <f t="shared" si="21"/>
        <v>0</v>
      </c>
      <c r="P91" s="145">
        <f t="shared" si="21"/>
        <v>0</v>
      </c>
      <c r="Q91" s="145">
        <f t="shared" si="21"/>
        <v>0</v>
      </c>
      <c r="R91" s="145">
        <f t="shared" si="21"/>
        <v>0</v>
      </c>
      <c r="S91" s="145">
        <f t="shared" si="21"/>
        <v>0</v>
      </c>
      <c r="T91" s="145">
        <f t="shared" si="21"/>
        <v>0</v>
      </c>
      <c r="U91" s="145">
        <f t="shared" si="21"/>
        <v>0</v>
      </c>
      <c r="V91" s="145">
        <f t="shared" si="21"/>
        <v>0</v>
      </c>
      <c r="W91" s="145">
        <f t="shared" si="21"/>
        <v>0</v>
      </c>
      <c r="X91" s="145">
        <f t="shared" si="21"/>
        <v>0</v>
      </c>
      <c r="Y91" s="161">
        <f t="shared" si="21"/>
        <v>0</v>
      </c>
    </row>
    <row r="92" spans="1:25" s="8" customFormat="1" ht="12.75">
      <c r="A92" s="781"/>
      <c r="B92" s="764"/>
      <c r="C92" s="765"/>
      <c r="D92" s="769"/>
      <c r="E92" s="769"/>
      <c r="F92" s="771"/>
      <c r="G92" s="773"/>
      <c r="H92" s="775"/>
      <c r="I92" s="777"/>
      <c r="J92" s="777"/>
      <c r="K92" s="779"/>
      <c r="L92" s="162"/>
      <c r="M92" s="163"/>
      <c r="N92" s="163"/>
      <c r="O92" s="163"/>
      <c r="P92" s="163"/>
      <c r="Q92" s="163"/>
      <c r="R92" s="163"/>
      <c r="S92" s="163"/>
      <c r="T92" s="163"/>
      <c r="U92" s="163"/>
      <c r="V92" s="163"/>
      <c r="W92" s="163"/>
      <c r="X92" s="163"/>
      <c r="Y92" s="164"/>
    </row>
    <row r="93" spans="1:25" s="8" customFormat="1" ht="12.75">
      <c r="A93" s="782"/>
      <c r="B93" s="762" t="s">
        <v>415</v>
      </c>
      <c r="C93" s="763"/>
      <c r="D93" s="768"/>
      <c r="E93" s="768"/>
      <c r="F93" s="770">
        <f>+IF(E93=0,0,(1-1/(1+$F$53))/(1-1/(1+$F$53)^E93))</f>
        <v>0</v>
      </c>
      <c r="G93" s="772"/>
      <c r="H93" s="774"/>
      <c r="I93" s="776"/>
      <c r="J93" s="776"/>
      <c r="K93" s="778">
        <f>F93*J93</f>
        <v>0</v>
      </c>
      <c r="L93" s="145">
        <f t="shared" si="21"/>
        <v>0</v>
      </c>
      <c r="M93" s="145">
        <f t="shared" si="21"/>
        <v>0</v>
      </c>
      <c r="N93" s="145">
        <f t="shared" si="21"/>
        <v>0</v>
      </c>
      <c r="O93" s="145">
        <f t="shared" si="21"/>
        <v>0</v>
      </c>
      <c r="P93" s="145">
        <f t="shared" si="21"/>
        <v>0</v>
      </c>
      <c r="Q93" s="145">
        <f t="shared" si="21"/>
        <v>0</v>
      </c>
      <c r="R93" s="145">
        <f t="shared" si="21"/>
        <v>0</v>
      </c>
      <c r="S93" s="145">
        <f t="shared" si="21"/>
        <v>0</v>
      </c>
      <c r="T93" s="145">
        <f t="shared" si="21"/>
        <v>0</v>
      </c>
      <c r="U93" s="145">
        <f t="shared" si="21"/>
        <v>0</v>
      </c>
      <c r="V93" s="145">
        <f t="shared" si="21"/>
        <v>0</v>
      </c>
      <c r="W93" s="145">
        <f t="shared" si="21"/>
        <v>0</v>
      </c>
      <c r="X93" s="145">
        <f t="shared" si="21"/>
        <v>0</v>
      </c>
      <c r="Y93" s="161">
        <f t="shared" si="21"/>
        <v>0</v>
      </c>
    </row>
    <row r="94" spans="1:25" s="8" customFormat="1" ht="12.75">
      <c r="A94" s="781"/>
      <c r="B94" s="764"/>
      <c r="C94" s="765"/>
      <c r="D94" s="769"/>
      <c r="E94" s="769"/>
      <c r="F94" s="771"/>
      <c r="G94" s="773"/>
      <c r="H94" s="775"/>
      <c r="I94" s="777"/>
      <c r="J94" s="777"/>
      <c r="K94" s="779"/>
      <c r="L94" s="162"/>
      <c r="M94" s="163"/>
      <c r="N94" s="163"/>
      <c r="O94" s="163"/>
      <c r="P94" s="163"/>
      <c r="Q94" s="163"/>
      <c r="R94" s="163"/>
      <c r="S94" s="163"/>
      <c r="T94" s="163"/>
      <c r="U94" s="163"/>
      <c r="V94" s="163"/>
      <c r="W94" s="163"/>
      <c r="X94" s="163"/>
      <c r="Y94" s="164"/>
    </row>
    <row r="95" spans="1:25" s="8" customFormat="1" ht="12.75">
      <c r="A95" s="782"/>
      <c r="B95" s="762" t="s">
        <v>416</v>
      </c>
      <c r="C95" s="763"/>
      <c r="D95" s="768"/>
      <c r="E95" s="768"/>
      <c r="F95" s="770">
        <f>+IF(E95=0,0,(1-1/(1+$F$53))/(1-1/(1+$F$53)^E95))</f>
        <v>0</v>
      </c>
      <c r="G95" s="772"/>
      <c r="H95" s="774"/>
      <c r="I95" s="776"/>
      <c r="J95" s="776"/>
      <c r="K95" s="778">
        <f>F95*J95</f>
        <v>0</v>
      </c>
      <c r="L95" s="145">
        <f t="shared" si="21"/>
        <v>0</v>
      </c>
      <c r="M95" s="145">
        <f t="shared" si="21"/>
        <v>0</v>
      </c>
      <c r="N95" s="145">
        <f t="shared" si="21"/>
        <v>0</v>
      </c>
      <c r="O95" s="145">
        <f t="shared" si="21"/>
        <v>0</v>
      </c>
      <c r="P95" s="145">
        <f t="shared" si="21"/>
        <v>0</v>
      </c>
      <c r="Q95" s="145">
        <f t="shared" si="21"/>
        <v>0</v>
      </c>
      <c r="R95" s="145">
        <f t="shared" si="21"/>
        <v>0</v>
      </c>
      <c r="S95" s="145">
        <f t="shared" si="21"/>
        <v>0</v>
      </c>
      <c r="T95" s="145">
        <f t="shared" si="21"/>
        <v>0</v>
      </c>
      <c r="U95" s="145">
        <f t="shared" si="21"/>
        <v>0</v>
      </c>
      <c r="V95" s="145">
        <f t="shared" si="21"/>
        <v>0</v>
      </c>
      <c r="W95" s="145">
        <f t="shared" si="21"/>
        <v>0</v>
      </c>
      <c r="X95" s="145">
        <f t="shared" si="21"/>
        <v>0</v>
      </c>
      <c r="Y95" s="161">
        <f t="shared" si="21"/>
        <v>0</v>
      </c>
    </row>
    <row r="96" spans="1:25" s="8" customFormat="1" ht="12.75">
      <c r="A96" s="781"/>
      <c r="B96" s="764"/>
      <c r="C96" s="765"/>
      <c r="D96" s="769"/>
      <c r="E96" s="769"/>
      <c r="F96" s="771"/>
      <c r="G96" s="773"/>
      <c r="H96" s="775"/>
      <c r="I96" s="777"/>
      <c r="J96" s="777"/>
      <c r="K96" s="779"/>
      <c r="L96" s="162"/>
      <c r="M96" s="163"/>
      <c r="N96" s="163"/>
      <c r="O96" s="163"/>
      <c r="P96" s="163"/>
      <c r="Q96" s="163"/>
      <c r="R96" s="163"/>
      <c r="S96" s="163"/>
      <c r="T96" s="163"/>
      <c r="U96" s="163"/>
      <c r="V96" s="163"/>
      <c r="W96" s="163"/>
      <c r="X96" s="163"/>
      <c r="Y96" s="164"/>
    </row>
    <row r="97" spans="1:25" s="8" customFormat="1" ht="12.75">
      <c r="A97" s="782"/>
      <c r="B97" s="762" t="s">
        <v>417</v>
      </c>
      <c r="C97" s="763"/>
      <c r="D97" s="768"/>
      <c r="E97" s="768"/>
      <c r="F97" s="770">
        <f>+IF(E97=0,0,(1-1/(1+$F$53))/(1-1/(1+$F$53)^E97))</f>
        <v>0</v>
      </c>
      <c r="G97" s="772"/>
      <c r="H97" s="774"/>
      <c r="I97" s="776"/>
      <c r="J97" s="776"/>
      <c r="K97" s="778">
        <f>F97*J97</f>
        <v>0</v>
      </c>
      <c r="L97" s="145">
        <f t="shared" si="21"/>
        <v>0</v>
      </c>
      <c r="M97" s="145">
        <f t="shared" si="21"/>
        <v>0</v>
      </c>
      <c r="N97" s="145">
        <f t="shared" si="21"/>
        <v>0</v>
      </c>
      <c r="O97" s="145">
        <f t="shared" si="21"/>
        <v>0</v>
      </c>
      <c r="P97" s="145">
        <f t="shared" si="21"/>
        <v>0</v>
      </c>
      <c r="Q97" s="145">
        <f t="shared" si="21"/>
        <v>0</v>
      </c>
      <c r="R97" s="145">
        <f t="shared" si="21"/>
        <v>0</v>
      </c>
      <c r="S97" s="145">
        <f t="shared" si="21"/>
        <v>0</v>
      </c>
      <c r="T97" s="145">
        <f t="shared" si="21"/>
        <v>0</v>
      </c>
      <c r="U97" s="145">
        <f t="shared" si="21"/>
        <v>0</v>
      </c>
      <c r="V97" s="145">
        <f t="shared" si="21"/>
        <v>0</v>
      </c>
      <c r="W97" s="145">
        <f t="shared" si="21"/>
        <v>0</v>
      </c>
      <c r="X97" s="145">
        <f t="shared" si="21"/>
        <v>0</v>
      </c>
      <c r="Y97" s="161">
        <f t="shared" si="21"/>
        <v>0</v>
      </c>
    </row>
    <row r="98" spans="1:25" s="8" customFormat="1" ht="12.75">
      <c r="A98" s="781"/>
      <c r="B98" s="764"/>
      <c r="C98" s="765"/>
      <c r="D98" s="769"/>
      <c r="E98" s="769"/>
      <c r="F98" s="771"/>
      <c r="G98" s="773"/>
      <c r="H98" s="775"/>
      <c r="I98" s="777"/>
      <c r="J98" s="777"/>
      <c r="K98" s="779"/>
      <c r="L98" s="162"/>
      <c r="M98" s="163"/>
      <c r="N98" s="163"/>
      <c r="O98" s="163"/>
      <c r="P98" s="163"/>
      <c r="Q98" s="163"/>
      <c r="R98" s="163"/>
      <c r="S98" s="163"/>
      <c r="T98" s="163"/>
      <c r="U98" s="163"/>
      <c r="V98" s="163"/>
      <c r="W98" s="163"/>
      <c r="X98" s="163"/>
      <c r="Y98" s="164"/>
    </row>
    <row r="99" spans="1:25" s="8" customFormat="1" ht="12.75">
      <c r="A99" s="782"/>
      <c r="B99" s="762" t="s">
        <v>418</v>
      </c>
      <c r="C99" s="763"/>
      <c r="D99" s="768"/>
      <c r="E99" s="768"/>
      <c r="F99" s="770">
        <f>+IF(E99=0,0,(1-1/(1+$F$53))/(1-1/(1+$F$53)^E99))</f>
        <v>0</v>
      </c>
      <c r="G99" s="772"/>
      <c r="H99" s="774"/>
      <c r="I99" s="776"/>
      <c r="J99" s="776"/>
      <c r="K99" s="778">
        <f>F99*J99</f>
        <v>0</v>
      </c>
      <c r="L99" s="145">
        <f t="shared" si="21"/>
        <v>0</v>
      </c>
      <c r="M99" s="145">
        <f t="shared" si="21"/>
        <v>0</v>
      </c>
      <c r="N99" s="145">
        <f t="shared" si="21"/>
        <v>0</v>
      </c>
      <c r="O99" s="145">
        <f t="shared" si="21"/>
        <v>0</v>
      </c>
      <c r="P99" s="145">
        <f t="shared" si="21"/>
        <v>0</v>
      </c>
      <c r="Q99" s="145">
        <f t="shared" si="21"/>
        <v>0</v>
      </c>
      <c r="R99" s="145">
        <f t="shared" si="21"/>
        <v>0</v>
      </c>
      <c r="S99" s="145">
        <f t="shared" si="21"/>
        <v>0</v>
      </c>
      <c r="T99" s="145">
        <f t="shared" si="21"/>
        <v>0</v>
      </c>
      <c r="U99" s="145">
        <f t="shared" si="21"/>
        <v>0</v>
      </c>
      <c r="V99" s="145">
        <f t="shared" si="21"/>
        <v>0</v>
      </c>
      <c r="W99" s="145">
        <f t="shared" si="21"/>
        <v>0</v>
      </c>
      <c r="X99" s="145">
        <f t="shared" si="21"/>
        <v>0</v>
      </c>
      <c r="Y99" s="161">
        <f t="shared" si="21"/>
        <v>0</v>
      </c>
    </row>
    <row r="100" spans="1:25" s="8" customFormat="1" ht="12.75">
      <c r="A100" s="781"/>
      <c r="B100" s="764"/>
      <c r="C100" s="765"/>
      <c r="D100" s="769"/>
      <c r="E100" s="769"/>
      <c r="F100" s="771"/>
      <c r="G100" s="773"/>
      <c r="H100" s="775"/>
      <c r="I100" s="777"/>
      <c r="J100" s="777"/>
      <c r="K100" s="779"/>
      <c r="L100" s="162"/>
      <c r="M100" s="163"/>
      <c r="N100" s="163"/>
      <c r="O100" s="163"/>
      <c r="P100" s="163"/>
      <c r="Q100" s="163"/>
      <c r="R100" s="163"/>
      <c r="S100" s="163"/>
      <c r="T100" s="163"/>
      <c r="U100" s="163"/>
      <c r="V100" s="163"/>
      <c r="W100" s="163"/>
      <c r="X100" s="163"/>
      <c r="Y100" s="164"/>
    </row>
    <row r="101" spans="1:25" s="8" customFormat="1" ht="12.75">
      <c r="A101" s="782"/>
      <c r="B101" s="762" t="s">
        <v>419</v>
      </c>
      <c r="C101" s="763"/>
      <c r="D101" s="768"/>
      <c r="E101" s="768"/>
      <c r="F101" s="770">
        <f>+IF(E101=0,0,(1-1/(1+$F$53))/(1-1/(1+$F$53)^E101))</f>
        <v>0</v>
      </c>
      <c r="G101" s="772"/>
      <c r="H101" s="774"/>
      <c r="I101" s="776"/>
      <c r="J101" s="776"/>
      <c r="K101" s="778">
        <f>F101*J101</f>
        <v>0</v>
      </c>
      <c r="L101" s="145">
        <f aca="true" t="shared" si="22" ref="L101:Y123">L102*$K101</f>
        <v>0</v>
      </c>
      <c r="M101" s="145">
        <f t="shared" si="22"/>
        <v>0</v>
      </c>
      <c r="N101" s="145">
        <f t="shared" si="22"/>
        <v>0</v>
      </c>
      <c r="O101" s="145">
        <f t="shared" si="22"/>
        <v>0</v>
      </c>
      <c r="P101" s="145">
        <f t="shared" si="22"/>
        <v>0</v>
      </c>
      <c r="Q101" s="145">
        <f t="shared" si="22"/>
        <v>0</v>
      </c>
      <c r="R101" s="145">
        <f t="shared" si="22"/>
        <v>0</v>
      </c>
      <c r="S101" s="145">
        <f t="shared" si="22"/>
        <v>0</v>
      </c>
      <c r="T101" s="145">
        <f t="shared" si="22"/>
        <v>0</v>
      </c>
      <c r="U101" s="145">
        <f t="shared" si="22"/>
        <v>0</v>
      </c>
      <c r="V101" s="145">
        <f t="shared" si="22"/>
        <v>0</v>
      </c>
      <c r="W101" s="145">
        <f t="shared" si="22"/>
        <v>0</v>
      </c>
      <c r="X101" s="145">
        <f t="shared" si="22"/>
        <v>0</v>
      </c>
      <c r="Y101" s="161">
        <f t="shared" si="22"/>
        <v>0</v>
      </c>
    </row>
    <row r="102" spans="1:25" s="8" customFormat="1" ht="12.75">
      <c r="A102" s="781"/>
      <c r="B102" s="764"/>
      <c r="C102" s="765"/>
      <c r="D102" s="769"/>
      <c r="E102" s="769"/>
      <c r="F102" s="771"/>
      <c r="G102" s="773"/>
      <c r="H102" s="775"/>
      <c r="I102" s="777"/>
      <c r="J102" s="777"/>
      <c r="K102" s="779"/>
      <c r="L102" s="162"/>
      <c r="M102" s="163"/>
      <c r="N102" s="163"/>
      <c r="O102" s="163"/>
      <c r="P102" s="163"/>
      <c r="Q102" s="163"/>
      <c r="R102" s="163"/>
      <c r="S102" s="163"/>
      <c r="T102" s="163"/>
      <c r="U102" s="163"/>
      <c r="V102" s="163"/>
      <c r="W102" s="163"/>
      <c r="X102" s="163"/>
      <c r="Y102" s="164"/>
    </row>
    <row r="103" spans="1:25" s="8" customFormat="1" ht="12.75">
      <c r="A103" s="782"/>
      <c r="B103" s="762" t="s">
        <v>420</v>
      </c>
      <c r="C103" s="763"/>
      <c r="D103" s="768"/>
      <c r="E103" s="768"/>
      <c r="F103" s="770">
        <f>+IF(E103=0,0,(1-1/(1+$F$53))/(1-1/(1+$F$53)^E103))</f>
        <v>0</v>
      </c>
      <c r="G103" s="772"/>
      <c r="H103" s="774"/>
      <c r="I103" s="776"/>
      <c r="J103" s="776"/>
      <c r="K103" s="778">
        <f>F103*J103</f>
        <v>0</v>
      </c>
      <c r="L103" s="145">
        <f t="shared" si="22"/>
        <v>0</v>
      </c>
      <c r="M103" s="145">
        <f t="shared" si="22"/>
        <v>0</v>
      </c>
      <c r="N103" s="145">
        <f t="shared" si="22"/>
        <v>0</v>
      </c>
      <c r="O103" s="145">
        <f t="shared" si="22"/>
        <v>0</v>
      </c>
      <c r="P103" s="145">
        <f t="shared" si="22"/>
        <v>0</v>
      </c>
      <c r="Q103" s="145">
        <f t="shared" si="22"/>
        <v>0</v>
      </c>
      <c r="R103" s="145">
        <f t="shared" si="22"/>
        <v>0</v>
      </c>
      <c r="S103" s="145">
        <f t="shared" si="22"/>
        <v>0</v>
      </c>
      <c r="T103" s="145">
        <f t="shared" si="22"/>
        <v>0</v>
      </c>
      <c r="U103" s="145">
        <f t="shared" si="22"/>
        <v>0</v>
      </c>
      <c r="V103" s="145">
        <f t="shared" si="22"/>
        <v>0</v>
      </c>
      <c r="W103" s="145">
        <f t="shared" si="22"/>
        <v>0</v>
      </c>
      <c r="X103" s="145">
        <f t="shared" si="22"/>
        <v>0</v>
      </c>
      <c r="Y103" s="161">
        <f t="shared" si="22"/>
        <v>0</v>
      </c>
    </row>
    <row r="104" spans="1:25" s="8" customFormat="1" ht="12.75">
      <c r="A104" s="781"/>
      <c r="B104" s="764"/>
      <c r="C104" s="765"/>
      <c r="D104" s="769"/>
      <c r="E104" s="769"/>
      <c r="F104" s="771"/>
      <c r="G104" s="773"/>
      <c r="H104" s="775"/>
      <c r="I104" s="777"/>
      <c r="J104" s="777"/>
      <c r="K104" s="779"/>
      <c r="L104" s="162"/>
      <c r="M104" s="163"/>
      <c r="N104" s="163"/>
      <c r="O104" s="163"/>
      <c r="P104" s="163"/>
      <c r="Q104" s="163"/>
      <c r="R104" s="163"/>
      <c r="S104" s="163"/>
      <c r="T104" s="163"/>
      <c r="U104" s="163"/>
      <c r="V104" s="163"/>
      <c r="W104" s="163"/>
      <c r="X104" s="163"/>
      <c r="Y104" s="164"/>
    </row>
    <row r="105" spans="1:25" s="8" customFormat="1" ht="12.75">
      <c r="A105" s="782"/>
      <c r="B105" s="762" t="s">
        <v>421</v>
      </c>
      <c r="C105" s="763"/>
      <c r="D105" s="768"/>
      <c r="E105" s="768"/>
      <c r="F105" s="770">
        <f>+IF(E105=0,0,(1-1/(1+$F$53))/(1-1/(1+$F$53)^E105))</f>
        <v>0</v>
      </c>
      <c r="G105" s="772"/>
      <c r="H105" s="774"/>
      <c r="I105" s="776"/>
      <c r="J105" s="776"/>
      <c r="K105" s="778">
        <f>F105*J105</f>
        <v>0</v>
      </c>
      <c r="L105" s="145">
        <f t="shared" si="22"/>
        <v>0</v>
      </c>
      <c r="M105" s="145">
        <f t="shared" si="22"/>
        <v>0</v>
      </c>
      <c r="N105" s="145">
        <f t="shared" si="22"/>
        <v>0</v>
      </c>
      <c r="O105" s="145">
        <f t="shared" si="22"/>
        <v>0</v>
      </c>
      <c r="P105" s="145">
        <f t="shared" si="22"/>
        <v>0</v>
      </c>
      <c r="Q105" s="145">
        <f t="shared" si="22"/>
        <v>0</v>
      </c>
      <c r="R105" s="145">
        <f t="shared" si="22"/>
        <v>0</v>
      </c>
      <c r="S105" s="145">
        <f t="shared" si="22"/>
        <v>0</v>
      </c>
      <c r="T105" s="145">
        <f t="shared" si="22"/>
        <v>0</v>
      </c>
      <c r="U105" s="145">
        <f t="shared" si="22"/>
        <v>0</v>
      </c>
      <c r="V105" s="145">
        <f t="shared" si="22"/>
        <v>0</v>
      </c>
      <c r="W105" s="145">
        <f t="shared" si="22"/>
        <v>0</v>
      </c>
      <c r="X105" s="145">
        <f t="shared" si="22"/>
        <v>0</v>
      </c>
      <c r="Y105" s="161">
        <f t="shared" si="22"/>
        <v>0</v>
      </c>
    </row>
    <row r="106" spans="1:25" s="8" customFormat="1" ht="12.75">
      <c r="A106" s="781"/>
      <c r="B106" s="764"/>
      <c r="C106" s="765"/>
      <c r="D106" s="769"/>
      <c r="E106" s="769"/>
      <c r="F106" s="771"/>
      <c r="G106" s="773"/>
      <c r="H106" s="775"/>
      <c r="I106" s="777"/>
      <c r="J106" s="777"/>
      <c r="K106" s="779"/>
      <c r="L106" s="162"/>
      <c r="M106" s="163"/>
      <c r="N106" s="163"/>
      <c r="O106" s="163"/>
      <c r="P106" s="163"/>
      <c r="Q106" s="163"/>
      <c r="R106" s="163"/>
      <c r="S106" s="163"/>
      <c r="T106" s="163"/>
      <c r="U106" s="163"/>
      <c r="V106" s="163"/>
      <c r="W106" s="163"/>
      <c r="X106" s="163"/>
      <c r="Y106" s="164"/>
    </row>
    <row r="107" spans="1:25" s="8" customFormat="1" ht="12.75">
      <c r="A107" s="782"/>
      <c r="B107" s="762" t="s">
        <v>422</v>
      </c>
      <c r="C107" s="763"/>
      <c r="D107" s="768"/>
      <c r="E107" s="768"/>
      <c r="F107" s="770">
        <f>+IF(E107=0,0,(1-1/(1+$F$53))/(1-1/(1+$F$53)^E107))</f>
        <v>0</v>
      </c>
      <c r="G107" s="772"/>
      <c r="H107" s="774"/>
      <c r="I107" s="776"/>
      <c r="J107" s="776"/>
      <c r="K107" s="778">
        <f>F107*J107</f>
        <v>0</v>
      </c>
      <c r="L107" s="145">
        <f t="shared" si="22"/>
        <v>0</v>
      </c>
      <c r="M107" s="145">
        <f t="shared" si="22"/>
        <v>0</v>
      </c>
      <c r="N107" s="145">
        <f t="shared" si="22"/>
        <v>0</v>
      </c>
      <c r="O107" s="145">
        <f t="shared" si="22"/>
        <v>0</v>
      </c>
      <c r="P107" s="145">
        <f t="shared" si="22"/>
        <v>0</v>
      </c>
      <c r="Q107" s="145">
        <f t="shared" si="22"/>
        <v>0</v>
      </c>
      <c r="R107" s="145">
        <f t="shared" si="22"/>
        <v>0</v>
      </c>
      <c r="S107" s="145">
        <f t="shared" si="22"/>
        <v>0</v>
      </c>
      <c r="T107" s="145">
        <f t="shared" si="22"/>
        <v>0</v>
      </c>
      <c r="U107" s="145">
        <f t="shared" si="22"/>
        <v>0</v>
      </c>
      <c r="V107" s="145">
        <f t="shared" si="22"/>
        <v>0</v>
      </c>
      <c r="W107" s="145">
        <f t="shared" si="22"/>
        <v>0</v>
      </c>
      <c r="X107" s="145">
        <f t="shared" si="22"/>
        <v>0</v>
      </c>
      <c r="Y107" s="161">
        <f t="shared" si="22"/>
        <v>0</v>
      </c>
    </row>
    <row r="108" spans="1:25" s="8" customFormat="1" ht="12.75">
      <c r="A108" s="781"/>
      <c r="B108" s="764"/>
      <c r="C108" s="765"/>
      <c r="D108" s="769"/>
      <c r="E108" s="769"/>
      <c r="F108" s="771"/>
      <c r="G108" s="773"/>
      <c r="H108" s="775"/>
      <c r="I108" s="777"/>
      <c r="J108" s="777"/>
      <c r="K108" s="779"/>
      <c r="L108" s="162"/>
      <c r="M108" s="163"/>
      <c r="N108" s="163"/>
      <c r="O108" s="163"/>
      <c r="P108" s="163"/>
      <c r="Q108" s="163"/>
      <c r="R108" s="163"/>
      <c r="S108" s="163"/>
      <c r="T108" s="163"/>
      <c r="U108" s="163"/>
      <c r="V108" s="163"/>
      <c r="W108" s="163"/>
      <c r="X108" s="163"/>
      <c r="Y108" s="164"/>
    </row>
    <row r="109" spans="1:25" s="8" customFormat="1" ht="12.75">
      <c r="A109" s="782"/>
      <c r="B109" s="762" t="s">
        <v>423</v>
      </c>
      <c r="C109" s="763"/>
      <c r="D109" s="768"/>
      <c r="E109" s="768"/>
      <c r="F109" s="770">
        <f>+IF(E109=0,0,(1-1/(1+$F$53))/(1-1/(1+$F$53)^E109))</f>
        <v>0</v>
      </c>
      <c r="G109" s="772"/>
      <c r="H109" s="774"/>
      <c r="I109" s="776"/>
      <c r="J109" s="776"/>
      <c r="K109" s="778">
        <f>F109*J109</f>
        <v>0</v>
      </c>
      <c r="L109" s="145">
        <f t="shared" si="22"/>
        <v>0</v>
      </c>
      <c r="M109" s="145">
        <f t="shared" si="22"/>
        <v>0</v>
      </c>
      <c r="N109" s="145">
        <f t="shared" si="22"/>
        <v>0</v>
      </c>
      <c r="O109" s="145">
        <f t="shared" si="22"/>
        <v>0</v>
      </c>
      <c r="P109" s="145">
        <f t="shared" si="22"/>
        <v>0</v>
      </c>
      <c r="Q109" s="145">
        <f t="shared" si="22"/>
        <v>0</v>
      </c>
      <c r="R109" s="145">
        <f t="shared" si="22"/>
        <v>0</v>
      </c>
      <c r="S109" s="145">
        <f t="shared" si="22"/>
        <v>0</v>
      </c>
      <c r="T109" s="145">
        <f t="shared" si="22"/>
        <v>0</v>
      </c>
      <c r="U109" s="145">
        <f t="shared" si="22"/>
        <v>0</v>
      </c>
      <c r="V109" s="145">
        <f t="shared" si="22"/>
        <v>0</v>
      </c>
      <c r="W109" s="145">
        <f t="shared" si="22"/>
        <v>0</v>
      </c>
      <c r="X109" s="145">
        <f t="shared" si="22"/>
        <v>0</v>
      </c>
      <c r="Y109" s="161">
        <f t="shared" si="22"/>
        <v>0</v>
      </c>
    </row>
    <row r="110" spans="1:25" s="8" customFormat="1" ht="12.75">
      <c r="A110" s="781"/>
      <c r="B110" s="764"/>
      <c r="C110" s="765"/>
      <c r="D110" s="769"/>
      <c r="E110" s="769"/>
      <c r="F110" s="771"/>
      <c r="G110" s="773"/>
      <c r="H110" s="775"/>
      <c r="I110" s="777"/>
      <c r="J110" s="777"/>
      <c r="K110" s="779"/>
      <c r="L110" s="162"/>
      <c r="M110" s="163"/>
      <c r="N110" s="163"/>
      <c r="O110" s="163"/>
      <c r="P110" s="163"/>
      <c r="Q110" s="163"/>
      <c r="R110" s="163"/>
      <c r="S110" s="163"/>
      <c r="T110" s="163"/>
      <c r="U110" s="163"/>
      <c r="V110" s="163"/>
      <c r="W110" s="163"/>
      <c r="X110" s="163"/>
      <c r="Y110" s="164"/>
    </row>
    <row r="111" spans="1:25" s="8" customFormat="1" ht="12.75">
      <c r="A111" s="782"/>
      <c r="B111" s="762" t="s">
        <v>424</v>
      </c>
      <c r="C111" s="763"/>
      <c r="D111" s="768"/>
      <c r="E111" s="768"/>
      <c r="F111" s="770">
        <f>+IF(E111=0,0,(1-1/(1+$F$53))/(1-1/(1+$F$53)^E111))</f>
        <v>0</v>
      </c>
      <c r="G111" s="772"/>
      <c r="H111" s="774"/>
      <c r="I111" s="776"/>
      <c r="J111" s="776"/>
      <c r="K111" s="778">
        <f>F111*J111</f>
        <v>0</v>
      </c>
      <c r="L111" s="145">
        <f t="shared" si="22"/>
        <v>0</v>
      </c>
      <c r="M111" s="145">
        <f t="shared" si="22"/>
        <v>0</v>
      </c>
      <c r="N111" s="145">
        <f t="shared" si="22"/>
        <v>0</v>
      </c>
      <c r="O111" s="145">
        <f t="shared" si="22"/>
        <v>0</v>
      </c>
      <c r="P111" s="145">
        <f t="shared" si="22"/>
        <v>0</v>
      </c>
      <c r="Q111" s="145">
        <f t="shared" si="22"/>
        <v>0</v>
      </c>
      <c r="R111" s="145">
        <f t="shared" si="22"/>
        <v>0</v>
      </c>
      <c r="S111" s="145">
        <f t="shared" si="22"/>
        <v>0</v>
      </c>
      <c r="T111" s="145">
        <f t="shared" si="22"/>
        <v>0</v>
      </c>
      <c r="U111" s="145">
        <f t="shared" si="22"/>
        <v>0</v>
      </c>
      <c r="V111" s="145">
        <f t="shared" si="22"/>
        <v>0</v>
      </c>
      <c r="W111" s="145">
        <f t="shared" si="22"/>
        <v>0</v>
      </c>
      <c r="X111" s="145">
        <f t="shared" si="22"/>
        <v>0</v>
      </c>
      <c r="Y111" s="161">
        <f t="shared" si="22"/>
        <v>0</v>
      </c>
    </row>
    <row r="112" spans="1:25" s="8" customFormat="1" ht="12.75">
      <c r="A112" s="781"/>
      <c r="B112" s="764"/>
      <c r="C112" s="765"/>
      <c r="D112" s="769"/>
      <c r="E112" s="769"/>
      <c r="F112" s="771"/>
      <c r="G112" s="773"/>
      <c r="H112" s="775"/>
      <c r="I112" s="777"/>
      <c r="J112" s="777"/>
      <c r="K112" s="779"/>
      <c r="L112" s="162"/>
      <c r="M112" s="163"/>
      <c r="N112" s="163"/>
      <c r="O112" s="163"/>
      <c r="P112" s="163"/>
      <c r="Q112" s="163"/>
      <c r="R112" s="163"/>
      <c r="S112" s="163"/>
      <c r="T112" s="163"/>
      <c r="U112" s="163"/>
      <c r="V112" s="163"/>
      <c r="W112" s="163"/>
      <c r="X112" s="163"/>
      <c r="Y112" s="164"/>
    </row>
    <row r="113" spans="1:25" s="8" customFormat="1" ht="12.75">
      <c r="A113" s="782"/>
      <c r="B113" s="762" t="s">
        <v>425</v>
      </c>
      <c r="C113" s="763"/>
      <c r="D113" s="768"/>
      <c r="E113" s="768"/>
      <c r="F113" s="770">
        <f>+IF(E113=0,0,(1-1/(1+$F$53))/(1-1/(1+$F$53)^E113))</f>
        <v>0</v>
      </c>
      <c r="G113" s="772"/>
      <c r="H113" s="774"/>
      <c r="I113" s="776"/>
      <c r="J113" s="776"/>
      <c r="K113" s="778">
        <f>F113*J113</f>
        <v>0</v>
      </c>
      <c r="L113" s="145">
        <f t="shared" si="22"/>
        <v>0</v>
      </c>
      <c r="M113" s="145">
        <f t="shared" si="22"/>
        <v>0</v>
      </c>
      <c r="N113" s="145">
        <f t="shared" si="22"/>
        <v>0</v>
      </c>
      <c r="O113" s="145">
        <f t="shared" si="22"/>
        <v>0</v>
      </c>
      <c r="P113" s="145">
        <f t="shared" si="22"/>
        <v>0</v>
      </c>
      <c r="Q113" s="145">
        <f t="shared" si="22"/>
        <v>0</v>
      </c>
      <c r="R113" s="145">
        <f t="shared" si="22"/>
        <v>0</v>
      </c>
      <c r="S113" s="145">
        <f t="shared" si="22"/>
        <v>0</v>
      </c>
      <c r="T113" s="145">
        <f t="shared" si="22"/>
        <v>0</v>
      </c>
      <c r="U113" s="145">
        <f t="shared" si="22"/>
        <v>0</v>
      </c>
      <c r="V113" s="145">
        <f t="shared" si="22"/>
        <v>0</v>
      </c>
      <c r="W113" s="145">
        <f t="shared" si="22"/>
        <v>0</v>
      </c>
      <c r="X113" s="145">
        <f t="shared" si="22"/>
        <v>0</v>
      </c>
      <c r="Y113" s="161">
        <f t="shared" si="22"/>
        <v>0</v>
      </c>
    </row>
    <row r="114" spans="1:25" s="8" customFormat="1" ht="12.75">
      <c r="A114" s="781"/>
      <c r="B114" s="764"/>
      <c r="C114" s="765"/>
      <c r="D114" s="769"/>
      <c r="E114" s="769"/>
      <c r="F114" s="771"/>
      <c r="G114" s="773"/>
      <c r="H114" s="775"/>
      <c r="I114" s="777"/>
      <c r="J114" s="777"/>
      <c r="K114" s="779"/>
      <c r="L114" s="162"/>
      <c r="M114" s="163"/>
      <c r="N114" s="163"/>
      <c r="O114" s="163"/>
      <c r="P114" s="163"/>
      <c r="Q114" s="163"/>
      <c r="R114" s="163"/>
      <c r="S114" s="163"/>
      <c r="T114" s="163"/>
      <c r="U114" s="163"/>
      <c r="V114" s="163"/>
      <c r="W114" s="163"/>
      <c r="X114" s="163"/>
      <c r="Y114" s="164"/>
    </row>
    <row r="115" spans="1:25" s="8" customFormat="1" ht="12.75">
      <c r="A115" s="782"/>
      <c r="B115" s="762" t="s">
        <v>426</v>
      </c>
      <c r="C115" s="763"/>
      <c r="D115" s="768"/>
      <c r="E115" s="768"/>
      <c r="F115" s="770">
        <f>+IF(E115=0,0,(1-1/(1+$F$53))/(1-1/(1+$F$53)^E115))</f>
        <v>0</v>
      </c>
      <c r="G115" s="772"/>
      <c r="H115" s="774"/>
      <c r="I115" s="776"/>
      <c r="J115" s="776"/>
      <c r="K115" s="778">
        <f>F115*J115</f>
        <v>0</v>
      </c>
      <c r="L115" s="145">
        <f t="shared" si="22"/>
        <v>0</v>
      </c>
      <c r="M115" s="145">
        <f t="shared" si="22"/>
        <v>0</v>
      </c>
      <c r="N115" s="145">
        <f t="shared" si="22"/>
        <v>0</v>
      </c>
      <c r="O115" s="145">
        <f t="shared" si="22"/>
        <v>0</v>
      </c>
      <c r="P115" s="145">
        <f t="shared" si="22"/>
        <v>0</v>
      </c>
      <c r="Q115" s="145">
        <f t="shared" si="22"/>
        <v>0</v>
      </c>
      <c r="R115" s="145">
        <f t="shared" si="22"/>
        <v>0</v>
      </c>
      <c r="S115" s="145">
        <f t="shared" si="22"/>
        <v>0</v>
      </c>
      <c r="T115" s="145">
        <f t="shared" si="22"/>
        <v>0</v>
      </c>
      <c r="U115" s="145">
        <f t="shared" si="22"/>
        <v>0</v>
      </c>
      <c r="V115" s="145">
        <f t="shared" si="22"/>
        <v>0</v>
      </c>
      <c r="W115" s="145">
        <f t="shared" si="22"/>
        <v>0</v>
      </c>
      <c r="X115" s="145">
        <f t="shared" si="22"/>
        <v>0</v>
      </c>
      <c r="Y115" s="161">
        <f t="shared" si="22"/>
        <v>0</v>
      </c>
    </row>
    <row r="116" spans="1:25" s="8" customFormat="1" ht="12.75">
      <c r="A116" s="781"/>
      <c r="B116" s="764"/>
      <c r="C116" s="765"/>
      <c r="D116" s="769"/>
      <c r="E116" s="769"/>
      <c r="F116" s="771"/>
      <c r="G116" s="773"/>
      <c r="H116" s="775"/>
      <c r="I116" s="777"/>
      <c r="J116" s="777"/>
      <c r="K116" s="779"/>
      <c r="L116" s="162"/>
      <c r="M116" s="163"/>
      <c r="N116" s="163"/>
      <c r="O116" s="163"/>
      <c r="P116" s="163"/>
      <c r="Q116" s="163"/>
      <c r="R116" s="163"/>
      <c r="S116" s="163"/>
      <c r="T116" s="163"/>
      <c r="U116" s="163"/>
      <c r="V116" s="163"/>
      <c r="W116" s="163"/>
      <c r="X116" s="163"/>
      <c r="Y116" s="164"/>
    </row>
    <row r="117" spans="1:25" s="8" customFormat="1" ht="12.75">
      <c r="A117" s="782"/>
      <c r="B117" s="762" t="s">
        <v>427</v>
      </c>
      <c r="C117" s="763"/>
      <c r="D117" s="768"/>
      <c r="E117" s="768"/>
      <c r="F117" s="770">
        <f>+IF(E117=0,0,(1-1/(1+$F$53))/(1-1/(1+$F$53)^E117))</f>
        <v>0</v>
      </c>
      <c r="G117" s="772"/>
      <c r="H117" s="774"/>
      <c r="I117" s="776"/>
      <c r="J117" s="776"/>
      <c r="K117" s="778">
        <f>F117*J117</f>
        <v>0</v>
      </c>
      <c r="L117" s="145">
        <f t="shared" si="22"/>
        <v>0</v>
      </c>
      <c r="M117" s="145">
        <f t="shared" si="22"/>
        <v>0</v>
      </c>
      <c r="N117" s="145">
        <f t="shared" si="22"/>
        <v>0</v>
      </c>
      <c r="O117" s="145">
        <f t="shared" si="22"/>
        <v>0</v>
      </c>
      <c r="P117" s="145">
        <f t="shared" si="22"/>
        <v>0</v>
      </c>
      <c r="Q117" s="145">
        <f t="shared" si="22"/>
        <v>0</v>
      </c>
      <c r="R117" s="145">
        <f t="shared" si="22"/>
        <v>0</v>
      </c>
      <c r="S117" s="145">
        <f t="shared" si="22"/>
        <v>0</v>
      </c>
      <c r="T117" s="145">
        <f t="shared" si="22"/>
        <v>0</v>
      </c>
      <c r="U117" s="145">
        <f t="shared" si="22"/>
        <v>0</v>
      </c>
      <c r="V117" s="145">
        <f t="shared" si="22"/>
        <v>0</v>
      </c>
      <c r="W117" s="145">
        <f t="shared" si="22"/>
        <v>0</v>
      </c>
      <c r="X117" s="145">
        <f t="shared" si="22"/>
        <v>0</v>
      </c>
      <c r="Y117" s="161">
        <f t="shared" si="22"/>
        <v>0</v>
      </c>
    </row>
    <row r="118" spans="1:25" s="8" customFormat="1" ht="12.75">
      <c r="A118" s="781"/>
      <c r="B118" s="764"/>
      <c r="C118" s="765"/>
      <c r="D118" s="769"/>
      <c r="E118" s="769"/>
      <c r="F118" s="771"/>
      <c r="G118" s="773"/>
      <c r="H118" s="775"/>
      <c r="I118" s="777"/>
      <c r="J118" s="777"/>
      <c r="K118" s="779"/>
      <c r="L118" s="162"/>
      <c r="M118" s="163"/>
      <c r="N118" s="163"/>
      <c r="O118" s="163"/>
      <c r="P118" s="163"/>
      <c r="Q118" s="163"/>
      <c r="R118" s="163"/>
      <c r="S118" s="163"/>
      <c r="T118" s="163"/>
      <c r="U118" s="163"/>
      <c r="V118" s="163"/>
      <c r="W118" s="163"/>
      <c r="X118" s="163"/>
      <c r="Y118" s="164"/>
    </row>
    <row r="119" spans="1:25" s="8" customFormat="1" ht="12.75">
      <c r="A119" s="782"/>
      <c r="B119" s="762" t="s">
        <v>420</v>
      </c>
      <c r="C119" s="763"/>
      <c r="D119" s="768"/>
      <c r="E119" s="768"/>
      <c r="F119" s="770">
        <f>+IF(E119=0,0,(1-1/(1+$F$53))/(1-1/(1+$F$53)^E119))</f>
        <v>0</v>
      </c>
      <c r="G119" s="772"/>
      <c r="H119" s="774"/>
      <c r="I119" s="776"/>
      <c r="J119" s="776"/>
      <c r="K119" s="778">
        <f>F119*J119</f>
        <v>0</v>
      </c>
      <c r="L119" s="145">
        <f t="shared" si="22"/>
        <v>0</v>
      </c>
      <c r="M119" s="145">
        <f t="shared" si="22"/>
        <v>0</v>
      </c>
      <c r="N119" s="145">
        <f t="shared" si="22"/>
        <v>0</v>
      </c>
      <c r="O119" s="145">
        <f t="shared" si="22"/>
        <v>0</v>
      </c>
      <c r="P119" s="145">
        <f t="shared" si="22"/>
        <v>0</v>
      </c>
      <c r="Q119" s="145">
        <f t="shared" si="22"/>
        <v>0</v>
      </c>
      <c r="R119" s="145">
        <f t="shared" si="22"/>
        <v>0</v>
      </c>
      <c r="S119" s="145">
        <f t="shared" si="22"/>
        <v>0</v>
      </c>
      <c r="T119" s="145">
        <f t="shared" si="22"/>
        <v>0</v>
      </c>
      <c r="U119" s="145">
        <f t="shared" si="22"/>
        <v>0</v>
      </c>
      <c r="V119" s="145">
        <f t="shared" si="22"/>
        <v>0</v>
      </c>
      <c r="W119" s="145">
        <f t="shared" si="22"/>
        <v>0</v>
      </c>
      <c r="X119" s="145">
        <f t="shared" si="22"/>
        <v>0</v>
      </c>
      <c r="Y119" s="161">
        <f t="shared" si="22"/>
        <v>0</v>
      </c>
    </row>
    <row r="120" spans="1:25" s="8" customFormat="1" ht="12.75">
      <c r="A120" s="781"/>
      <c r="B120" s="764"/>
      <c r="C120" s="765"/>
      <c r="D120" s="769"/>
      <c r="E120" s="769"/>
      <c r="F120" s="771"/>
      <c r="G120" s="773"/>
      <c r="H120" s="775"/>
      <c r="I120" s="777"/>
      <c r="J120" s="777"/>
      <c r="K120" s="779"/>
      <c r="L120" s="162"/>
      <c r="M120" s="163"/>
      <c r="N120" s="163"/>
      <c r="O120" s="163"/>
      <c r="P120" s="163"/>
      <c r="Q120" s="163"/>
      <c r="R120" s="163"/>
      <c r="S120" s="163"/>
      <c r="T120" s="163"/>
      <c r="U120" s="163"/>
      <c r="V120" s="163"/>
      <c r="W120" s="163"/>
      <c r="X120" s="163"/>
      <c r="Y120" s="164"/>
    </row>
    <row r="121" spans="1:25" s="8" customFormat="1" ht="12.75">
      <c r="A121" s="782"/>
      <c r="B121" s="762" t="s">
        <v>428</v>
      </c>
      <c r="C121" s="763"/>
      <c r="D121" s="768"/>
      <c r="E121" s="768"/>
      <c r="F121" s="770">
        <f>+IF(E121=0,0,(1-1/(1+$F$53))/(1-1/(1+$F$53)^E121))</f>
        <v>0</v>
      </c>
      <c r="G121" s="772"/>
      <c r="H121" s="774"/>
      <c r="I121" s="776"/>
      <c r="J121" s="776"/>
      <c r="K121" s="778">
        <f>F121*J121</f>
        <v>0</v>
      </c>
      <c r="L121" s="145">
        <f t="shared" si="22"/>
        <v>0</v>
      </c>
      <c r="M121" s="145">
        <f t="shared" si="22"/>
        <v>0</v>
      </c>
      <c r="N121" s="145">
        <f t="shared" si="22"/>
        <v>0</v>
      </c>
      <c r="O121" s="145">
        <f t="shared" si="22"/>
        <v>0</v>
      </c>
      <c r="P121" s="145">
        <f t="shared" si="22"/>
        <v>0</v>
      </c>
      <c r="Q121" s="145">
        <f t="shared" si="22"/>
        <v>0</v>
      </c>
      <c r="R121" s="145">
        <f t="shared" si="22"/>
        <v>0</v>
      </c>
      <c r="S121" s="145">
        <f t="shared" si="22"/>
        <v>0</v>
      </c>
      <c r="T121" s="145">
        <f t="shared" si="22"/>
        <v>0</v>
      </c>
      <c r="U121" s="145">
        <f t="shared" si="22"/>
        <v>0</v>
      </c>
      <c r="V121" s="145">
        <f t="shared" si="22"/>
        <v>0</v>
      </c>
      <c r="W121" s="145">
        <f t="shared" si="22"/>
        <v>0</v>
      </c>
      <c r="X121" s="145">
        <f t="shared" si="22"/>
        <v>0</v>
      </c>
      <c r="Y121" s="161">
        <f t="shared" si="22"/>
        <v>0</v>
      </c>
    </row>
    <row r="122" spans="1:25" s="8" customFormat="1" ht="12.75">
      <c r="A122" s="781"/>
      <c r="B122" s="764"/>
      <c r="C122" s="765"/>
      <c r="D122" s="769"/>
      <c r="E122" s="769"/>
      <c r="F122" s="771"/>
      <c r="G122" s="773"/>
      <c r="H122" s="775"/>
      <c r="I122" s="777"/>
      <c r="J122" s="777"/>
      <c r="K122" s="779"/>
      <c r="L122" s="162"/>
      <c r="M122" s="163"/>
      <c r="N122" s="163"/>
      <c r="O122" s="163"/>
      <c r="P122" s="163"/>
      <c r="Q122" s="163"/>
      <c r="R122" s="163"/>
      <c r="S122" s="163"/>
      <c r="T122" s="163"/>
      <c r="U122" s="163"/>
      <c r="V122" s="163"/>
      <c r="W122" s="163"/>
      <c r="X122" s="163"/>
      <c r="Y122" s="164"/>
    </row>
    <row r="123" spans="1:25" s="8" customFormat="1" ht="12.75">
      <c r="A123" s="782"/>
      <c r="B123" s="762" t="s">
        <v>429</v>
      </c>
      <c r="C123" s="763"/>
      <c r="D123" s="768"/>
      <c r="E123" s="768"/>
      <c r="F123" s="770">
        <f>+IF(E123=0,0,(1-1/(1+$F$53))/(1-1/(1+$F$53)^E123))</f>
        <v>0</v>
      </c>
      <c r="G123" s="772"/>
      <c r="H123" s="774"/>
      <c r="I123" s="776"/>
      <c r="J123" s="776"/>
      <c r="K123" s="778">
        <f>F123*J123</f>
        <v>0</v>
      </c>
      <c r="L123" s="145">
        <f t="shared" si="22"/>
        <v>0</v>
      </c>
      <c r="M123" s="145">
        <f t="shared" si="22"/>
        <v>0</v>
      </c>
      <c r="N123" s="145">
        <f t="shared" si="22"/>
        <v>0</v>
      </c>
      <c r="O123" s="145">
        <f t="shared" si="22"/>
        <v>0</v>
      </c>
      <c r="P123" s="145">
        <f t="shared" si="22"/>
        <v>0</v>
      </c>
      <c r="Q123" s="145">
        <f t="shared" si="22"/>
        <v>0</v>
      </c>
      <c r="R123" s="145">
        <f t="shared" si="22"/>
        <v>0</v>
      </c>
      <c r="S123" s="145">
        <f t="shared" si="22"/>
        <v>0</v>
      </c>
      <c r="T123" s="145">
        <f t="shared" si="22"/>
        <v>0</v>
      </c>
      <c r="U123" s="145">
        <f t="shared" si="22"/>
        <v>0</v>
      </c>
      <c r="V123" s="145">
        <f t="shared" si="22"/>
        <v>0</v>
      </c>
      <c r="W123" s="145">
        <f t="shared" si="22"/>
        <v>0</v>
      </c>
      <c r="X123" s="145">
        <f t="shared" si="22"/>
        <v>0</v>
      </c>
      <c r="Y123" s="161">
        <f t="shared" si="22"/>
        <v>0</v>
      </c>
    </row>
    <row r="124" spans="1:25" s="8" customFormat="1" ht="12.75">
      <c r="A124" s="781"/>
      <c r="B124" s="764"/>
      <c r="C124" s="765"/>
      <c r="D124" s="769"/>
      <c r="E124" s="769"/>
      <c r="F124" s="771"/>
      <c r="G124" s="773"/>
      <c r="H124" s="775"/>
      <c r="I124" s="777"/>
      <c r="J124" s="777"/>
      <c r="K124" s="779"/>
      <c r="L124" s="162"/>
      <c r="M124" s="163"/>
      <c r="N124" s="163"/>
      <c r="O124" s="163"/>
      <c r="P124" s="163"/>
      <c r="Q124" s="163"/>
      <c r="R124" s="163"/>
      <c r="S124" s="163"/>
      <c r="T124" s="163"/>
      <c r="U124" s="163"/>
      <c r="V124" s="163"/>
      <c r="W124" s="163"/>
      <c r="X124" s="163"/>
      <c r="Y124" s="164"/>
    </row>
    <row r="125" spans="1:25" s="8" customFormat="1" ht="12.75">
      <c r="A125" s="782"/>
      <c r="B125" s="762" t="s">
        <v>430</v>
      </c>
      <c r="C125" s="763"/>
      <c r="D125" s="768"/>
      <c r="E125" s="768"/>
      <c r="F125" s="770">
        <f>+IF(E125=0,0,(1-1/(1+$F$53))/(1-1/(1+$F$53)^E125))</f>
        <v>0</v>
      </c>
      <c r="G125" s="772"/>
      <c r="H125" s="774"/>
      <c r="I125" s="776"/>
      <c r="J125" s="776"/>
      <c r="K125" s="778">
        <f>F125*J125</f>
        <v>0</v>
      </c>
      <c r="L125" s="145">
        <f aca="true" t="shared" si="23" ref="L125:Y125">L126*$K125</f>
        <v>0</v>
      </c>
      <c r="M125" s="145">
        <f t="shared" si="23"/>
        <v>0</v>
      </c>
      <c r="N125" s="145">
        <f t="shared" si="23"/>
        <v>0</v>
      </c>
      <c r="O125" s="145">
        <f t="shared" si="23"/>
        <v>0</v>
      </c>
      <c r="P125" s="145">
        <f t="shared" si="23"/>
        <v>0</v>
      </c>
      <c r="Q125" s="145">
        <f t="shared" si="23"/>
        <v>0</v>
      </c>
      <c r="R125" s="145">
        <f t="shared" si="23"/>
        <v>0</v>
      </c>
      <c r="S125" s="145">
        <f t="shared" si="23"/>
        <v>0</v>
      </c>
      <c r="T125" s="145">
        <f t="shared" si="23"/>
        <v>0</v>
      </c>
      <c r="U125" s="145">
        <f t="shared" si="23"/>
        <v>0</v>
      </c>
      <c r="V125" s="145">
        <f t="shared" si="23"/>
        <v>0</v>
      </c>
      <c r="W125" s="145">
        <f t="shared" si="23"/>
        <v>0</v>
      </c>
      <c r="X125" s="145">
        <f t="shared" si="23"/>
        <v>0</v>
      </c>
      <c r="Y125" s="161">
        <f t="shared" si="23"/>
        <v>0</v>
      </c>
    </row>
    <row r="126" spans="1:25" s="8" customFormat="1" ht="12.75">
      <c r="A126" s="781"/>
      <c r="B126" s="764"/>
      <c r="C126" s="765"/>
      <c r="D126" s="769"/>
      <c r="E126" s="769"/>
      <c r="F126" s="771"/>
      <c r="G126" s="773"/>
      <c r="H126" s="775"/>
      <c r="I126" s="777"/>
      <c r="J126" s="777"/>
      <c r="K126" s="779"/>
      <c r="L126" s="162"/>
      <c r="M126" s="163"/>
      <c r="N126" s="163"/>
      <c r="O126" s="163"/>
      <c r="P126" s="163"/>
      <c r="Q126" s="163"/>
      <c r="R126" s="163"/>
      <c r="S126" s="163"/>
      <c r="T126" s="163"/>
      <c r="U126" s="163"/>
      <c r="V126" s="163"/>
      <c r="W126" s="163"/>
      <c r="X126" s="163"/>
      <c r="Y126" s="164"/>
    </row>
    <row r="127" spans="1:25" s="8" customFormat="1" ht="12.75">
      <c r="A127" s="782"/>
      <c r="B127" s="762" t="s">
        <v>431</v>
      </c>
      <c r="C127" s="763"/>
      <c r="D127" s="768"/>
      <c r="E127" s="768"/>
      <c r="F127" s="770">
        <f>+IF(E127=0,0,(1-1/(1+$F$53))/(1-1/(1+$F$53)^E127))</f>
        <v>0</v>
      </c>
      <c r="G127" s="772"/>
      <c r="H127" s="774"/>
      <c r="I127" s="776"/>
      <c r="J127" s="776"/>
      <c r="K127" s="778">
        <f>F127*J127</f>
        <v>0</v>
      </c>
      <c r="L127" s="145">
        <f aca="true" t="shared" si="24" ref="L127:Y149">L128*$K127</f>
        <v>0</v>
      </c>
      <c r="M127" s="145">
        <f t="shared" si="24"/>
        <v>0</v>
      </c>
      <c r="N127" s="145">
        <f t="shared" si="24"/>
        <v>0</v>
      </c>
      <c r="O127" s="145">
        <f t="shared" si="24"/>
        <v>0</v>
      </c>
      <c r="P127" s="145">
        <f t="shared" si="24"/>
        <v>0</v>
      </c>
      <c r="Q127" s="145">
        <f t="shared" si="24"/>
        <v>0</v>
      </c>
      <c r="R127" s="145">
        <f t="shared" si="24"/>
        <v>0</v>
      </c>
      <c r="S127" s="145">
        <f t="shared" si="24"/>
        <v>0</v>
      </c>
      <c r="T127" s="145">
        <f t="shared" si="24"/>
        <v>0</v>
      </c>
      <c r="U127" s="145">
        <f t="shared" si="24"/>
        <v>0</v>
      </c>
      <c r="V127" s="145">
        <f t="shared" si="24"/>
        <v>0</v>
      </c>
      <c r="W127" s="145">
        <f t="shared" si="24"/>
        <v>0</v>
      </c>
      <c r="X127" s="145">
        <f t="shared" si="24"/>
        <v>0</v>
      </c>
      <c r="Y127" s="161">
        <f t="shared" si="24"/>
        <v>0</v>
      </c>
    </row>
    <row r="128" spans="1:25" s="8" customFormat="1" ht="12.75">
      <c r="A128" s="781"/>
      <c r="B128" s="764"/>
      <c r="C128" s="765"/>
      <c r="D128" s="769"/>
      <c r="E128" s="769"/>
      <c r="F128" s="771"/>
      <c r="G128" s="773"/>
      <c r="H128" s="775"/>
      <c r="I128" s="777"/>
      <c r="J128" s="777"/>
      <c r="K128" s="779"/>
      <c r="L128" s="162"/>
      <c r="M128" s="163"/>
      <c r="N128" s="163"/>
      <c r="O128" s="163"/>
      <c r="P128" s="163"/>
      <c r="Q128" s="163"/>
      <c r="R128" s="163"/>
      <c r="S128" s="163"/>
      <c r="T128" s="163"/>
      <c r="U128" s="163"/>
      <c r="V128" s="163"/>
      <c r="W128" s="163"/>
      <c r="X128" s="163"/>
      <c r="Y128" s="164"/>
    </row>
    <row r="129" spans="1:25" s="8" customFormat="1" ht="12.75">
      <c r="A129" s="782"/>
      <c r="B129" s="762" t="s">
        <v>432</v>
      </c>
      <c r="C129" s="763"/>
      <c r="D129" s="768"/>
      <c r="E129" s="768"/>
      <c r="F129" s="770">
        <f>+IF(E129=0,0,(1-1/(1+$F$53))/(1-1/(1+$F$53)^E129))</f>
        <v>0</v>
      </c>
      <c r="G129" s="772"/>
      <c r="H129" s="774"/>
      <c r="I129" s="776"/>
      <c r="J129" s="776"/>
      <c r="K129" s="778">
        <f>F129*J129</f>
        <v>0</v>
      </c>
      <c r="L129" s="145">
        <f t="shared" si="24"/>
        <v>0</v>
      </c>
      <c r="M129" s="145">
        <f t="shared" si="24"/>
        <v>0</v>
      </c>
      <c r="N129" s="145">
        <f t="shared" si="24"/>
        <v>0</v>
      </c>
      <c r="O129" s="145">
        <f t="shared" si="24"/>
        <v>0</v>
      </c>
      <c r="P129" s="145">
        <f t="shared" si="24"/>
        <v>0</v>
      </c>
      <c r="Q129" s="145">
        <f t="shared" si="24"/>
        <v>0</v>
      </c>
      <c r="R129" s="145">
        <f t="shared" si="24"/>
        <v>0</v>
      </c>
      <c r="S129" s="145">
        <f t="shared" si="24"/>
        <v>0</v>
      </c>
      <c r="T129" s="145">
        <f t="shared" si="24"/>
        <v>0</v>
      </c>
      <c r="U129" s="145">
        <f t="shared" si="24"/>
        <v>0</v>
      </c>
      <c r="V129" s="145">
        <f t="shared" si="24"/>
        <v>0</v>
      </c>
      <c r="W129" s="145">
        <f t="shared" si="24"/>
        <v>0</v>
      </c>
      <c r="X129" s="145">
        <f t="shared" si="24"/>
        <v>0</v>
      </c>
      <c r="Y129" s="161">
        <f t="shared" si="24"/>
        <v>0</v>
      </c>
    </row>
    <row r="130" spans="1:25" s="8" customFormat="1" ht="12.75">
      <c r="A130" s="781"/>
      <c r="B130" s="764"/>
      <c r="C130" s="765"/>
      <c r="D130" s="769"/>
      <c r="E130" s="769"/>
      <c r="F130" s="771"/>
      <c r="G130" s="773"/>
      <c r="H130" s="775"/>
      <c r="I130" s="777"/>
      <c r="J130" s="777"/>
      <c r="K130" s="779"/>
      <c r="L130" s="162"/>
      <c r="M130" s="163"/>
      <c r="N130" s="163"/>
      <c r="O130" s="163"/>
      <c r="P130" s="163"/>
      <c r="Q130" s="163"/>
      <c r="R130" s="163"/>
      <c r="S130" s="163"/>
      <c r="T130" s="163"/>
      <c r="U130" s="163"/>
      <c r="V130" s="163"/>
      <c r="W130" s="163"/>
      <c r="X130" s="163"/>
      <c r="Y130" s="164"/>
    </row>
    <row r="131" spans="1:25" s="8" customFormat="1" ht="12.75">
      <c r="A131" s="782"/>
      <c r="B131" s="762" t="s">
        <v>433</v>
      </c>
      <c r="C131" s="763"/>
      <c r="D131" s="768"/>
      <c r="E131" s="768"/>
      <c r="F131" s="770">
        <f>+IF(E131=0,0,(1-1/(1+$F$53))/(1-1/(1+$F$53)^E131))</f>
        <v>0</v>
      </c>
      <c r="G131" s="772"/>
      <c r="H131" s="774"/>
      <c r="I131" s="776"/>
      <c r="J131" s="776"/>
      <c r="K131" s="778">
        <f>F131*J131</f>
        <v>0</v>
      </c>
      <c r="L131" s="145">
        <f t="shared" si="24"/>
        <v>0</v>
      </c>
      <c r="M131" s="145">
        <f t="shared" si="24"/>
        <v>0</v>
      </c>
      <c r="N131" s="145">
        <f t="shared" si="24"/>
        <v>0</v>
      </c>
      <c r="O131" s="145">
        <f t="shared" si="24"/>
        <v>0</v>
      </c>
      <c r="P131" s="145">
        <f t="shared" si="24"/>
        <v>0</v>
      </c>
      <c r="Q131" s="145">
        <f t="shared" si="24"/>
        <v>0</v>
      </c>
      <c r="R131" s="145">
        <f t="shared" si="24"/>
        <v>0</v>
      </c>
      <c r="S131" s="145">
        <f t="shared" si="24"/>
        <v>0</v>
      </c>
      <c r="T131" s="145">
        <f t="shared" si="24"/>
        <v>0</v>
      </c>
      <c r="U131" s="145">
        <f t="shared" si="24"/>
        <v>0</v>
      </c>
      <c r="V131" s="145">
        <f t="shared" si="24"/>
        <v>0</v>
      </c>
      <c r="W131" s="145">
        <f t="shared" si="24"/>
        <v>0</v>
      </c>
      <c r="X131" s="145">
        <f t="shared" si="24"/>
        <v>0</v>
      </c>
      <c r="Y131" s="161">
        <f t="shared" si="24"/>
        <v>0</v>
      </c>
    </row>
    <row r="132" spans="1:25" s="8" customFormat="1" ht="12.75">
      <c r="A132" s="781"/>
      <c r="B132" s="764"/>
      <c r="C132" s="765"/>
      <c r="D132" s="769"/>
      <c r="E132" s="769"/>
      <c r="F132" s="771"/>
      <c r="G132" s="773"/>
      <c r="H132" s="775"/>
      <c r="I132" s="777"/>
      <c r="J132" s="777"/>
      <c r="K132" s="779"/>
      <c r="L132" s="162"/>
      <c r="M132" s="163"/>
      <c r="N132" s="163"/>
      <c r="O132" s="163"/>
      <c r="P132" s="163"/>
      <c r="Q132" s="163"/>
      <c r="R132" s="163"/>
      <c r="S132" s="163"/>
      <c r="T132" s="163"/>
      <c r="U132" s="163"/>
      <c r="V132" s="163"/>
      <c r="W132" s="163"/>
      <c r="X132" s="163"/>
      <c r="Y132" s="164"/>
    </row>
    <row r="133" spans="1:25" s="8" customFormat="1" ht="12.75">
      <c r="A133" s="782"/>
      <c r="B133" s="762" t="s">
        <v>434</v>
      </c>
      <c r="C133" s="763"/>
      <c r="D133" s="768"/>
      <c r="E133" s="768"/>
      <c r="F133" s="770">
        <f>+IF(E133=0,0,(1-1/(1+$F$53))/(1-1/(1+$F$53)^E133))</f>
        <v>0</v>
      </c>
      <c r="G133" s="772"/>
      <c r="H133" s="774"/>
      <c r="I133" s="776"/>
      <c r="J133" s="776"/>
      <c r="K133" s="778">
        <f>F133*J133</f>
        <v>0</v>
      </c>
      <c r="L133" s="145">
        <f t="shared" si="24"/>
        <v>0</v>
      </c>
      <c r="M133" s="145">
        <f t="shared" si="24"/>
        <v>0</v>
      </c>
      <c r="N133" s="145">
        <f t="shared" si="24"/>
        <v>0</v>
      </c>
      <c r="O133" s="145">
        <f t="shared" si="24"/>
        <v>0</v>
      </c>
      <c r="P133" s="145">
        <f t="shared" si="24"/>
        <v>0</v>
      </c>
      <c r="Q133" s="145">
        <f t="shared" si="24"/>
        <v>0</v>
      </c>
      <c r="R133" s="145">
        <f t="shared" si="24"/>
        <v>0</v>
      </c>
      <c r="S133" s="145">
        <f t="shared" si="24"/>
        <v>0</v>
      </c>
      <c r="T133" s="145">
        <f t="shared" si="24"/>
        <v>0</v>
      </c>
      <c r="U133" s="145">
        <f t="shared" si="24"/>
        <v>0</v>
      </c>
      <c r="V133" s="145">
        <f t="shared" si="24"/>
        <v>0</v>
      </c>
      <c r="W133" s="145">
        <f t="shared" si="24"/>
        <v>0</v>
      </c>
      <c r="X133" s="145">
        <f t="shared" si="24"/>
        <v>0</v>
      </c>
      <c r="Y133" s="161">
        <f t="shared" si="24"/>
        <v>0</v>
      </c>
    </row>
    <row r="134" spans="1:25" s="8" customFormat="1" ht="12.75">
      <c r="A134" s="781"/>
      <c r="B134" s="764"/>
      <c r="C134" s="765"/>
      <c r="D134" s="769"/>
      <c r="E134" s="769"/>
      <c r="F134" s="771"/>
      <c r="G134" s="773"/>
      <c r="H134" s="775"/>
      <c r="I134" s="777"/>
      <c r="J134" s="777"/>
      <c r="K134" s="779"/>
      <c r="L134" s="162"/>
      <c r="M134" s="163"/>
      <c r="N134" s="163"/>
      <c r="O134" s="163"/>
      <c r="P134" s="163"/>
      <c r="Q134" s="163"/>
      <c r="R134" s="163"/>
      <c r="S134" s="163"/>
      <c r="T134" s="163"/>
      <c r="U134" s="163"/>
      <c r="V134" s="163"/>
      <c r="W134" s="163"/>
      <c r="X134" s="163"/>
      <c r="Y134" s="164"/>
    </row>
    <row r="135" spans="1:25" s="8" customFormat="1" ht="12.75">
      <c r="A135" s="782"/>
      <c r="B135" s="762" t="s">
        <v>435</v>
      </c>
      <c r="C135" s="763"/>
      <c r="D135" s="768"/>
      <c r="E135" s="768"/>
      <c r="F135" s="770">
        <f>+IF(E135=0,0,(1-1/(1+$F$53))/(1-1/(1+$F$53)^E135))</f>
        <v>0</v>
      </c>
      <c r="G135" s="772"/>
      <c r="H135" s="774"/>
      <c r="I135" s="776"/>
      <c r="J135" s="776"/>
      <c r="K135" s="778">
        <f>F135*J135</f>
        <v>0</v>
      </c>
      <c r="L135" s="145">
        <f t="shared" si="24"/>
        <v>0</v>
      </c>
      <c r="M135" s="145">
        <f t="shared" si="24"/>
        <v>0</v>
      </c>
      <c r="N135" s="145">
        <f t="shared" si="24"/>
        <v>0</v>
      </c>
      <c r="O135" s="145">
        <f t="shared" si="24"/>
        <v>0</v>
      </c>
      <c r="P135" s="145">
        <f t="shared" si="24"/>
        <v>0</v>
      </c>
      <c r="Q135" s="145">
        <f t="shared" si="24"/>
        <v>0</v>
      </c>
      <c r="R135" s="145">
        <f t="shared" si="24"/>
        <v>0</v>
      </c>
      <c r="S135" s="145">
        <f t="shared" si="24"/>
        <v>0</v>
      </c>
      <c r="T135" s="145">
        <f t="shared" si="24"/>
        <v>0</v>
      </c>
      <c r="U135" s="145">
        <f t="shared" si="24"/>
        <v>0</v>
      </c>
      <c r="V135" s="145">
        <f t="shared" si="24"/>
        <v>0</v>
      </c>
      <c r="W135" s="145">
        <f t="shared" si="24"/>
        <v>0</v>
      </c>
      <c r="X135" s="145">
        <f t="shared" si="24"/>
        <v>0</v>
      </c>
      <c r="Y135" s="161">
        <f t="shared" si="24"/>
        <v>0</v>
      </c>
    </row>
    <row r="136" spans="1:25" s="8" customFormat="1" ht="12.75">
      <c r="A136" s="781"/>
      <c r="B136" s="764"/>
      <c r="C136" s="765"/>
      <c r="D136" s="769"/>
      <c r="E136" s="769"/>
      <c r="F136" s="771"/>
      <c r="G136" s="773"/>
      <c r="H136" s="775"/>
      <c r="I136" s="777"/>
      <c r="J136" s="777"/>
      <c r="K136" s="779"/>
      <c r="L136" s="162"/>
      <c r="M136" s="163"/>
      <c r="N136" s="163"/>
      <c r="O136" s="163"/>
      <c r="P136" s="163"/>
      <c r="Q136" s="163"/>
      <c r="R136" s="163"/>
      <c r="S136" s="163"/>
      <c r="T136" s="163"/>
      <c r="U136" s="163"/>
      <c r="V136" s="163"/>
      <c r="W136" s="163"/>
      <c r="X136" s="163"/>
      <c r="Y136" s="164"/>
    </row>
    <row r="137" spans="1:25" s="8" customFormat="1" ht="12.75">
      <c r="A137" s="782"/>
      <c r="B137" s="762" t="s">
        <v>436</v>
      </c>
      <c r="C137" s="763"/>
      <c r="D137" s="768"/>
      <c r="E137" s="768"/>
      <c r="F137" s="770">
        <f>+IF(E137=0,0,(1-1/(1+$F$53))/(1-1/(1+$F$53)^E137))</f>
        <v>0</v>
      </c>
      <c r="G137" s="772"/>
      <c r="H137" s="774"/>
      <c r="I137" s="776"/>
      <c r="J137" s="776"/>
      <c r="K137" s="778">
        <f>F137*J137</f>
        <v>0</v>
      </c>
      <c r="L137" s="145">
        <f t="shared" si="24"/>
        <v>0</v>
      </c>
      <c r="M137" s="145">
        <f t="shared" si="24"/>
        <v>0</v>
      </c>
      <c r="N137" s="145">
        <f t="shared" si="24"/>
        <v>0</v>
      </c>
      <c r="O137" s="145">
        <f t="shared" si="24"/>
        <v>0</v>
      </c>
      <c r="P137" s="145">
        <f t="shared" si="24"/>
        <v>0</v>
      </c>
      <c r="Q137" s="145">
        <f t="shared" si="24"/>
        <v>0</v>
      </c>
      <c r="R137" s="145">
        <f t="shared" si="24"/>
        <v>0</v>
      </c>
      <c r="S137" s="145">
        <f t="shared" si="24"/>
        <v>0</v>
      </c>
      <c r="T137" s="145">
        <f t="shared" si="24"/>
        <v>0</v>
      </c>
      <c r="U137" s="145">
        <f t="shared" si="24"/>
        <v>0</v>
      </c>
      <c r="V137" s="145">
        <f t="shared" si="24"/>
        <v>0</v>
      </c>
      <c r="W137" s="145">
        <f t="shared" si="24"/>
        <v>0</v>
      </c>
      <c r="X137" s="145">
        <f t="shared" si="24"/>
        <v>0</v>
      </c>
      <c r="Y137" s="161">
        <f t="shared" si="24"/>
        <v>0</v>
      </c>
    </row>
    <row r="138" spans="1:25" s="8" customFormat="1" ht="12.75">
      <c r="A138" s="781"/>
      <c r="B138" s="764"/>
      <c r="C138" s="765"/>
      <c r="D138" s="769"/>
      <c r="E138" s="769"/>
      <c r="F138" s="771"/>
      <c r="G138" s="773"/>
      <c r="H138" s="775"/>
      <c r="I138" s="777"/>
      <c r="J138" s="777"/>
      <c r="K138" s="779"/>
      <c r="L138" s="162"/>
      <c r="M138" s="163"/>
      <c r="N138" s="163"/>
      <c r="O138" s="163"/>
      <c r="P138" s="163"/>
      <c r="Q138" s="163"/>
      <c r="R138" s="163"/>
      <c r="S138" s="163"/>
      <c r="T138" s="163"/>
      <c r="U138" s="163"/>
      <c r="V138" s="163"/>
      <c r="W138" s="163"/>
      <c r="X138" s="163"/>
      <c r="Y138" s="164"/>
    </row>
    <row r="139" spans="1:25" s="8" customFormat="1" ht="12.75">
      <c r="A139" s="782"/>
      <c r="B139" s="762" t="s">
        <v>437</v>
      </c>
      <c r="C139" s="763"/>
      <c r="D139" s="768"/>
      <c r="E139" s="768"/>
      <c r="F139" s="770">
        <f>+IF(E139=0,0,(1-1/(1+$F$53))/(1-1/(1+$F$53)^E139))</f>
        <v>0</v>
      </c>
      <c r="G139" s="772"/>
      <c r="H139" s="774"/>
      <c r="I139" s="776"/>
      <c r="J139" s="776"/>
      <c r="K139" s="778">
        <f>F139*J139</f>
        <v>0</v>
      </c>
      <c r="L139" s="145">
        <f t="shared" si="24"/>
        <v>0</v>
      </c>
      <c r="M139" s="145">
        <f t="shared" si="24"/>
        <v>0</v>
      </c>
      <c r="N139" s="145">
        <f t="shared" si="24"/>
        <v>0</v>
      </c>
      <c r="O139" s="145">
        <f t="shared" si="24"/>
        <v>0</v>
      </c>
      <c r="P139" s="145">
        <f t="shared" si="24"/>
        <v>0</v>
      </c>
      <c r="Q139" s="145">
        <f t="shared" si="24"/>
        <v>0</v>
      </c>
      <c r="R139" s="145">
        <f t="shared" si="24"/>
        <v>0</v>
      </c>
      <c r="S139" s="145">
        <f t="shared" si="24"/>
        <v>0</v>
      </c>
      <c r="T139" s="145">
        <f t="shared" si="24"/>
        <v>0</v>
      </c>
      <c r="U139" s="145">
        <f t="shared" si="24"/>
        <v>0</v>
      </c>
      <c r="V139" s="145">
        <f t="shared" si="24"/>
        <v>0</v>
      </c>
      <c r="W139" s="145">
        <f t="shared" si="24"/>
        <v>0</v>
      </c>
      <c r="X139" s="145">
        <f t="shared" si="24"/>
        <v>0</v>
      </c>
      <c r="Y139" s="161">
        <f t="shared" si="24"/>
        <v>0</v>
      </c>
    </row>
    <row r="140" spans="1:25" s="8" customFormat="1" ht="12.75">
      <c r="A140" s="781"/>
      <c r="B140" s="764"/>
      <c r="C140" s="765"/>
      <c r="D140" s="769"/>
      <c r="E140" s="769"/>
      <c r="F140" s="771"/>
      <c r="G140" s="773"/>
      <c r="H140" s="775"/>
      <c r="I140" s="777"/>
      <c r="J140" s="777"/>
      <c r="K140" s="779"/>
      <c r="L140" s="162"/>
      <c r="M140" s="163"/>
      <c r="N140" s="163"/>
      <c r="O140" s="163"/>
      <c r="P140" s="163"/>
      <c r="Q140" s="163"/>
      <c r="R140" s="163"/>
      <c r="S140" s="163"/>
      <c r="T140" s="163"/>
      <c r="U140" s="163"/>
      <c r="V140" s="163"/>
      <c r="W140" s="163"/>
      <c r="X140" s="163"/>
      <c r="Y140" s="164"/>
    </row>
    <row r="141" spans="1:25" s="8" customFormat="1" ht="12.75">
      <c r="A141" s="782"/>
      <c r="B141" s="762" t="s">
        <v>438</v>
      </c>
      <c r="C141" s="763"/>
      <c r="D141" s="768"/>
      <c r="E141" s="768"/>
      <c r="F141" s="770">
        <f>+IF(E141=0,0,(1-1/(1+$F$53))/(1-1/(1+$F$53)^E141))</f>
        <v>0</v>
      </c>
      <c r="G141" s="772"/>
      <c r="H141" s="774"/>
      <c r="I141" s="776"/>
      <c r="J141" s="776"/>
      <c r="K141" s="778">
        <f>F141*J141</f>
        <v>0</v>
      </c>
      <c r="L141" s="145">
        <f t="shared" si="24"/>
        <v>0</v>
      </c>
      <c r="M141" s="145">
        <f t="shared" si="24"/>
        <v>0</v>
      </c>
      <c r="N141" s="145">
        <f t="shared" si="24"/>
        <v>0</v>
      </c>
      <c r="O141" s="145">
        <f t="shared" si="24"/>
        <v>0</v>
      </c>
      <c r="P141" s="145">
        <f t="shared" si="24"/>
        <v>0</v>
      </c>
      <c r="Q141" s="145">
        <f t="shared" si="24"/>
        <v>0</v>
      </c>
      <c r="R141" s="145">
        <f t="shared" si="24"/>
        <v>0</v>
      </c>
      <c r="S141" s="145">
        <f t="shared" si="24"/>
        <v>0</v>
      </c>
      <c r="T141" s="145">
        <f t="shared" si="24"/>
        <v>0</v>
      </c>
      <c r="U141" s="145">
        <f t="shared" si="24"/>
        <v>0</v>
      </c>
      <c r="V141" s="145">
        <f t="shared" si="24"/>
        <v>0</v>
      </c>
      <c r="W141" s="145">
        <f t="shared" si="24"/>
        <v>0</v>
      </c>
      <c r="X141" s="145">
        <f t="shared" si="24"/>
        <v>0</v>
      </c>
      <c r="Y141" s="161">
        <f t="shared" si="24"/>
        <v>0</v>
      </c>
    </row>
    <row r="142" spans="1:25" s="8" customFormat="1" ht="12.75">
      <c r="A142" s="781"/>
      <c r="B142" s="764"/>
      <c r="C142" s="765"/>
      <c r="D142" s="769"/>
      <c r="E142" s="769"/>
      <c r="F142" s="771"/>
      <c r="G142" s="773"/>
      <c r="H142" s="775"/>
      <c r="I142" s="777"/>
      <c r="J142" s="777"/>
      <c r="K142" s="779"/>
      <c r="L142" s="162"/>
      <c r="M142" s="163"/>
      <c r="N142" s="163"/>
      <c r="O142" s="163"/>
      <c r="P142" s="163"/>
      <c r="Q142" s="163"/>
      <c r="R142" s="163"/>
      <c r="S142" s="163"/>
      <c r="T142" s="163"/>
      <c r="U142" s="163"/>
      <c r="V142" s="163"/>
      <c r="W142" s="163"/>
      <c r="X142" s="163"/>
      <c r="Y142" s="164"/>
    </row>
    <row r="143" spans="1:25" s="8" customFormat="1" ht="12.75">
      <c r="A143" s="782"/>
      <c r="B143" s="762" t="s">
        <v>439</v>
      </c>
      <c r="C143" s="763"/>
      <c r="D143" s="768"/>
      <c r="E143" s="768"/>
      <c r="F143" s="770">
        <f>+IF(E143=0,0,(1-1/(1+$F$53))/(1-1/(1+$F$53)^E143))</f>
        <v>0</v>
      </c>
      <c r="G143" s="772"/>
      <c r="H143" s="774"/>
      <c r="I143" s="776"/>
      <c r="J143" s="776"/>
      <c r="K143" s="778">
        <f>F143*J143</f>
        <v>0</v>
      </c>
      <c r="L143" s="145">
        <f t="shared" si="24"/>
        <v>0</v>
      </c>
      <c r="M143" s="145">
        <f t="shared" si="24"/>
        <v>0</v>
      </c>
      <c r="N143" s="145">
        <f t="shared" si="24"/>
        <v>0</v>
      </c>
      <c r="O143" s="145">
        <f t="shared" si="24"/>
        <v>0</v>
      </c>
      <c r="P143" s="145">
        <f t="shared" si="24"/>
        <v>0</v>
      </c>
      <c r="Q143" s="145">
        <f t="shared" si="24"/>
        <v>0</v>
      </c>
      <c r="R143" s="145">
        <f t="shared" si="24"/>
        <v>0</v>
      </c>
      <c r="S143" s="145">
        <f t="shared" si="24"/>
        <v>0</v>
      </c>
      <c r="T143" s="145">
        <f t="shared" si="24"/>
        <v>0</v>
      </c>
      <c r="U143" s="145">
        <f t="shared" si="24"/>
        <v>0</v>
      </c>
      <c r="V143" s="145">
        <f t="shared" si="24"/>
        <v>0</v>
      </c>
      <c r="W143" s="145">
        <f t="shared" si="24"/>
        <v>0</v>
      </c>
      <c r="X143" s="145">
        <f t="shared" si="24"/>
        <v>0</v>
      </c>
      <c r="Y143" s="161">
        <f t="shared" si="24"/>
        <v>0</v>
      </c>
    </row>
    <row r="144" spans="1:25" s="8" customFormat="1" ht="12.75">
      <c r="A144" s="781"/>
      <c r="B144" s="764"/>
      <c r="C144" s="765"/>
      <c r="D144" s="769"/>
      <c r="E144" s="769"/>
      <c r="F144" s="771"/>
      <c r="G144" s="773"/>
      <c r="H144" s="775"/>
      <c r="I144" s="777"/>
      <c r="J144" s="777"/>
      <c r="K144" s="779"/>
      <c r="L144" s="162"/>
      <c r="M144" s="163"/>
      <c r="N144" s="163"/>
      <c r="O144" s="163"/>
      <c r="P144" s="163"/>
      <c r="Q144" s="163"/>
      <c r="R144" s="163"/>
      <c r="S144" s="163"/>
      <c r="T144" s="163"/>
      <c r="U144" s="163"/>
      <c r="V144" s="163"/>
      <c r="W144" s="163"/>
      <c r="X144" s="163"/>
      <c r="Y144" s="164"/>
    </row>
    <row r="145" spans="1:25" s="8" customFormat="1" ht="12.75">
      <c r="A145" s="782"/>
      <c r="B145" s="762" t="s">
        <v>440</v>
      </c>
      <c r="C145" s="763"/>
      <c r="D145" s="768"/>
      <c r="E145" s="768"/>
      <c r="F145" s="770">
        <f>+IF(E145=0,0,(1-1/(1+$F$53))/(1-1/(1+$F$53)^E145))</f>
        <v>0</v>
      </c>
      <c r="G145" s="772"/>
      <c r="H145" s="774"/>
      <c r="I145" s="776"/>
      <c r="J145" s="776"/>
      <c r="K145" s="778">
        <f>F145*J145</f>
        <v>0</v>
      </c>
      <c r="L145" s="145">
        <f t="shared" si="24"/>
        <v>0</v>
      </c>
      <c r="M145" s="145">
        <f t="shared" si="24"/>
        <v>0</v>
      </c>
      <c r="N145" s="145">
        <f t="shared" si="24"/>
        <v>0</v>
      </c>
      <c r="O145" s="145">
        <f t="shared" si="24"/>
        <v>0</v>
      </c>
      <c r="P145" s="145">
        <f t="shared" si="24"/>
        <v>0</v>
      </c>
      <c r="Q145" s="145">
        <f t="shared" si="24"/>
        <v>0</v>
      </c>
      <c r="R145" s="145">
        <f t="shared" si="24"/>
        <v>0</v>
      </c>
      <c r="S145" s="145">
        <f t="shared" si="24"/>
        <v>0</v>
      </c>
      <c r="T145" s="145">
        <f t="shared" si="24"/>
        <v>0</v>
      </c>
      <c r="U145" s="145">
        <f t="shared" si="24"/>
        <v>0</v>
      </c>
      <c r="V145" s="145">
        <f t="shared" si="24"/>
        <v>0</v>
      </c>
      <c r="W145" s="145">
        <f t="shared" si="24"/>
        <v>0</v>
      </c>
      <c r="X145" s="145">
        <f t="shared" si="24"/>
        <v>0</v>
      </c>
      <c r="Y145" s="161">
        <f t="shared" si="24"/>
        <v>0</v>
      </c>
    </row>
    <row r="146" spans="1:25" s="8" customFormat="1" ht="12.75">
      <c r="A146" s="781"/>
      <c r="B146" s="764"/>
      <c r="C146" s="765"/>
      <c r="D146" s="769"/>
      <c r="E146" s="769"/>
      <c r="F146" s="771"/>
      <c r="G146" s="773"/>
      <c r="H146" s="775"/>
      <c r="I146" s="777"/>
      <c r="J146" s="777"/>
      <c r="K146" s="779"/>
      <c r="L146" s="162"/>
      <c r="M146" s="163"/>
      <c r="N146" s="163"/>
      <c r="O146" s="163"/>
      <c r="P146" s="163"/>
      <c r="Q146" s="163"/>
      <c r="R146" s="163"/>
      <c r="S146" s="163"/>
      <c r="T146" s="163"/>
      <c r="U146" s="163"/>
      <c r="V146" s="163"/>
      <c r="W146" s="163"/>
      <c r="X146" s="163"/>
      <c r="Y146" s="164"/>
    </row>
    <row r="147" spans="1:25" s="8" customFormat="1" ht="12.75">
      <c r="A147" s="782"/>
      <c r="B147" s="762" t="s">
        <v>441</v>
      </c>
      <c r="C147" s="763"/>
      <c r="D147" s="768"/>
      <c r="E147" s="768"/>
      <c r="F147" s="770">
        <f>+IF(E147=0,0,(1-1/(1+$F$53))/(1-1/(1+$F$53)^E147))</f>
        <v>0</v>
      </c>
      <c r="G147" s="772"/>
      <c r="H147" s="774"/>
      <c r="I147" s="776"/>
      <c r="J147" s="776"/>
      <c r="K147" s="778">
        <f>F147*J147</f>
        <v>0</v>
      </c>
      <c r="L147" s="145">
        <f t="shared" si="24"/>
        <v>0</v>
      </c>
      <c r="M147" s="145">
        <f t="shared" si="24"/>
        <v>0</v>
      </c>
      <c r="N147" s="145">
        <f t="shared" si="24"/>
        <v>0</v>
      </c>
      <c r="O147" s="145">
        <f t="shared" si="24"/>
        <v>0</v>
      </c>
      <c r="P147" s="145">
        <f t="shared" si="24"/>
        <v>0</v>
      </c>
      <c r="Q147" s="145">
        <f t="shared" si="24"/>
        <v>0</v>
      </c>
      <c r="R147" s="145">
        <f t="shared" si="24"/>
        <v>0</v>
      </c>
      <c r="S147" s="145">
        <f t="shared" si="24"/>
        <v>0</v>
      </c>
      <c r="T147" s="145">
        <f t="shared" si="24"/>
        <v>0</v>
      </c>
      <c r="U147" s="145">
        <f t="shared" si="24"/>
        <v>0</v>
      </c>
      <c r="V147" s="145">
        <f t="shared" si="24"/>
        <v>0</v>
      </c>
      <c r="W147" s="145">
        <f t="shared" si="24"/>
        <v>0</v>
      </c>
      <c r="X147" s="145">
        <f t="shared" si="24"/>
        <v>0</v>
      </c>
      <c r="Y147" s="161">
        <f t="shared" si="24"/>
        <v>0</v>
      </c>
    </row>
    <row r="148" spans="1:25" s="8" customFormat="1" ht="12.75">
      <c r="A148" s="781"/>
      <c r="B148" s="764"/>
      <c r="C148" s="765"/>
      <c r="D148" s="769"/>
      <c r="E148" s="769"/>
      <c r="F148" s="771"/>
      <c r="G148" s="773"/>
      <c r="H148" s="775"/>
      <c r="I148" s="777"/>
      <c r="J148" s="777"/>
      <c r="K148" s="779"/>
      <c r="L148" s="162"/>
      <c r="M148" s="163"/>
      <c r="N148" s="163"/>
      <c r="O148" s="163"/>
      <c r="P148" s="163"/>
      <c r="Q148" s="163"/>
      <c r="R148" s="163"/>
      <c r="S148" s="163"/>
      <c r="T148" s="163"/>
      <c r="U148" s="163"/>
      <c r="V148" s="163"/>
      <c r="W148" s="163"/>
      <c r="X148" s="163"/>
      <c r="Y148" s="164"/>
    </row>
    <row r="149" spans="1:25" s="8" customFormat="1" ht="12.75">
      <c r="A149" s="782"/>
      <c r="B149" s="762" t="s">
        <v>442</v>
      </c>
      <c r="C149" s="763"/>
      <c r="D149" s="768"/>
      <c r="E149" s="768"/>
      <c r="F149" s="770">
        <f>+IF(E149=0,0,(1-1/(1+$F$53))/(1-1/(1+$F$53)^E149))</f>
        <v>0</v>
      </c>
      <c r="G149" s="772"/>
      <c r="H149" s="774"/>
      <c r="I149" s="776"/>
      <c r="J149" s="776"/>
      <c r="K149" s="778">
        <f>F149*J149</f>
        <v>0</v>
      </c>
      <c r="L149" s="145">
        <f t="shared" si="24"/>
        <v>0</v>
      </c>
      <c r="M149" s="145">
        <f t="shared" si="24"/>
        <v>0</v>
      </c>
      <c r="N149" s="145">
        <f t="shared" si="24"/>
        <v>0</v>
      </c>
      <c r="O149" s="145">
        <f t="shared" si="24"/>
        <v>0</v>
      </c>
      <c r="P149" s="145">
        <f t="shared" si="24"/>
        <v>0</v>
      </c>
      <c r="Q149" s="145">
        <f t="shared" si="24"/>
        <v>0</v>
      </c>
      <c r="R149" s="145">
        <f t="shared" si="24"/>
        <v>0</v>
      </c>
      <c r="S149" s="145">
        <f t="shared" si="24"/>
        <v>0</v>
      </c>
      <c r="T149" s="145">
        <f t="shared" si="24"/>
        <v>0</v>
      </c>
      <c r="U149" s="145">
        <f t="shared" si="24"/>
        <v>0</v>
      </c>
      <c r="V149" s="145">
        <f t="shared" si="24"/>
        <v>0</v>
      </c>
      <c r="W149" s="145">
        <f t="shared" si="24"/>
        <v>0</v>
      </c>
      <c r="X149" s="145">
        <f t="shared" si="24"/>
        <v>0</v>
      </c>
      <c r="Y149" s="161">
        <f t="shared" si="24"/>
        <v>0</v>
      </c>
    </row>
    <row r="150" spans="1:25" s="8" customFormat="1" ht="12.75">
      <c r="A150" s="781"/>
      <c r="B150" s="764"/>
      <c r="C150" s="765"/>
      <c r="D150" s="769"/>
      <c r="E150" s="769"/>
      <c r="F150" s="771"/>
      <c r="G150" s="773"/>
      <c r="H150" s="775"/>
      <c r="I150" s="777"/>
      <c r="J150" s="777"/>
      <c r="K150" s="779"/>
      <c r="L150" s="162"/>
      <c r="M150" s="163"/>
      <c r="N150" s="163"/>
      <c r="O150" s="163"/>
      <c r="P150" s="163"/>
      <c r="Q150" s="163"/>
      <c r="R150" s="163"/>
      <c r="S150" s="163"/>
      <c r="T150" s="163"/>
      <c r="U150" s="163"/>
      <c r="V150" s="163"/>
      <c r="W150" s="163"/>
      <c r="X150" s="163"/>
      <c r="Y150" s="164"/>
    </row>
    <row r="151" spans="1:25" s="8" customFormat="1" ht="12.75">
      <c r="A151" s="782"/>
      <c r="B151" s="762" t="s">
        <v>443</v>
      </c>
      <c r="C151" s="763"/>
      <c r="D151" s="768"/>
      <c r="E151" s="768"/>
      <c r="F151" s="770">
        <f>+IF(E151=0,0,(1-1/(1+$F$53))/(1-1/(1+$F$53)^E151))</f>
        <v>0</v>
      </c>
      <c r="G151" s="772"/>
      <c r="H151" s="774"/>
      <c r="I151" s="776"/>
      <c r="J151" s="776"/>
      <c r="K151" s="778">
        <f>F151*J151</f>
        <v>0</v>
      </c>
      <c r="L151" s="145">
        <f aca="true" t="shared" si="25" ref="L151:Y151">L152*$K151</f>
        <v>0</v>
      </c>
      <c r="M151" s="145">
        <f t="shared" si="25"/>
        <v>0</v>
      </c>
      <c r="N151" s="145">
        <f t="shared" si="25"/>
        <v>0</v>
      </c>
      <c r="O151" s="145">
        <f t="shared" si="25"/>
        <v>0</v>
      </c>
      <c r="P151" s="145">
        <f t="shared" si="25"/>
        <v>0</v>
      </c>
      <c r="Q151" s="145">
        <f t="shared" si="25"/>
        <v>0</v>
      </c>
      <c r="R151" s="145">
        <f t="shared" si="25"/>
        <v>0</v>
      </c>
      <c r="S151" s="145">
        <f t="shared" si="25"/>
        <v>0</v>
      </c>
      <c r="T151" s="145">
        <f t="shared" si="25"/>
        <v>0</v>
      </c>
      <c r="U151" s="145">
        <f t="shared" si="25"/>
        <v>0</v>
      </c>
      <c r="V151" s="145">
        <f t="shared" si="25"/>
        <v>0</v>
      </c>
      <c r="W151" s="145">
        <f t="shared" si="25"/>
        <v>0</v>
      </c>
      <c r="X151" s="145">
        <f t="shared" si="25"/>
        <v>0</v>
      </c>
      <c r="Y151" s="161">
        <f t="shared" si="25"/>
        <v>0</v>
      </c>
    </row>
    <row r="152" spans="1:25" s="8" customFormat="1" ht="12.75">
      <c r="A152" s="781"/>
      <c r="B152" s="764"/>
      <c r="C152" s="765"/>
      <c r="D152" s="769"/>
      <c r="E152" s="769"/>
      <c r="F152" s="771"/>
      <c r="G152" s="773"/>
      <c r="H152" s="775"/>
      <c r="I152" s="777"/>
      <c r="J152" s="777"/>
      <c r="K152" s="779"/>
      <c r="L152" s="162"/>
      <c r="M152" s="163"/>
      <c r="N152" s="163"/>
      <c r="O152" s="163"/>
      <c r="P152" s="163"/>
      <c r="Q152" s="163"/>
      <c r="R152" s="163"/>
      <c r="S152" s="163"/>
      <c r="T152" s="163"/>
      <c r="U152" s="163"/>
      <c r="V152" s="163"/>
      <c r="W152" s="163"/>
      <c r="X152" s="163"/>
      <c r="Y152" s="164"/>
    </row>
    <row r="153" spans="1:25" s="8" customFormat="1" ht="12.75">
      <c r="A153" s="782"/>
      <c r="B153" s="762" t="s">
        <v>443</v>
      </c>
      <c r="C153" s="763"/>
      <c r="D153" s="768"/>
      <c r="E153" s="768"/>
      <c r="F153" s="770">
        <f>+IF(E153=0,0,(1-1/(1+$F$53))/(1-1/(1+$F$53)^E153))</f>
        <v>0</v>
      </c>
      <c r="G153" s="772"/>
      <c r="H153" s="774"/>
      <c r="I153" s="776"/>
      <c r="J153" s="776"/>
      <c r="K153" s="778">
        <f>F153*J153</f>
        <v>0</v>
      </c>
      <c r="L153" s="145">
        <f aca="true" t="shared" si="26" ref="L153:Y153">L154*$K153</f>
        <v>0</v>
      </c>
      <c r="M153" s="145">
        <f t="shared" si="26"/>
        <v>0</v>
      </c>
      <c r="N153" s="145">
        <f t="shared" si="26"/>
        <v>0</v>
      </c>
      <c r="O153" s="145">
        <f t="shared" si="26"/>
        <v>0</v>
      </c>
      <c r="P153" s="145">
        <f t="shared" si="26"/>
        <v>0</v>
      </c>
      <c r="Q153" s="145">
        <f t="shared" si="26"/>
        <v>0</v>
      </c>
      <c r="R153" s="145">
        <f t="shared" si="26"/>
        <v>0</v>
      </c>
      <c r="S153" s="145">
        <f t="shared" si="26"/>
        <v>0</v>
      </c>
      <c r="T153" s="145">
        <f t="shared" si="26"/>
        <v>0</v>
      </c>
      <c r="U153" s="145">
        <f t="shared" si="26"/>
        <v>0</v>
      </c>
      <c r="V153" s="145">
        <f t="shared" si="26"/>
        <v>0</v>
      </c>
      <c r="W153" s="145">
        <f t="shared" si="26"/>
        <v>0</v>
      </c>
      <c r="X153" s="145">
        <f t="shared" si="26"/>
        <v>0</v>
      </c>
      <c r="Y153" s="161">
        <f t="shared" si="26"/>
        <v>0</v>
      </c>
    </row>
    <row r="154" spans="1:25" s="8" customFormat="1" ht="12.75">
      <c r="A154" s="781"/>
      <c r="B154" s="764"/>
      <c r="C154" s="765"/>
      <c r="D154" s="769"/>
      <c r="E154" s="769"/>
      <c r="F154" s="771"/>
      <c r="G154" s="773"/>
      <c r="H154" s="775"/>
      <c r="I154" s="777"/>
      <c r="J154" s="777"/>
      <c r="K154" s="779"/>
      <c r="L154" s="162"/>
      <c r="M154" s="163"/>
      <c r="N154" s="163"/>
      <c r="O154" s="163"/>
      <c r="P154" s="163"/>
      <c r="Q154" s="163"/>
      <c r="R154" s="163"/>
      <c r="S154" s="163"/>
      <c r="T154" s="163"/>
      <c r="U154" s="163"/>
      <c r="V154" s="163"/>
      <c r="W154" s="163"/>
      <c r="X154" s="163"/>
      <c r="Y154" s="164"/>
    </row>
    <row r="155" spans="1:25" s="8" customFormat="1" ht="12.75">
      <c r="A155" s="782"/>
      <c r="B155" s="762" t="s">
        <v>445</v>
      </c>
      <c r="C155" s="763"/>
      <c r="D155" s="768"/>
      <c r="E155" s="768"/>
      <c r="F155" s="770">
        <f>+IF(E155=0,0,(1-1/(1+$F$53))/(1-1/(1+$F$53)^E155))</f>
        <v>0</v>
      </c>
      <c r="G155" s="772"/>
      <c r="H155" s="774"/>
      <c r="I155" s="776"/>
      <c r="J155" s="776"/>
      <c r="K155" s="778">
        <f>F155*J155</f>
        <v>0</v>
      </c>
      <c r="L155" s="145">
        <f aca="true" t="shared" si="27" ref="L155:Y155">L156*$K155</f>
        <v>0</v>
      </c>
      <c r="M155" s="145">
        <f t="shared" si="27"/>
        <v>0</v>
      </c>
      <c r="N155" s="145">
        <f t="shared" si="27"/>
        <v>0</v>
      </c>
      <c r="O155" s="145">
        <f t="shared" si="27"/>
        <v>0</v>
      </c>
      <c r="P155" s="145">
        <f t="shared" si="27"/>
        <v>0</v>
      </c>
      <c r="Q155" s="145">
        <f t="shared" si="27"/>
        <v>0</v>
      </c>
      <c r="R155" s="145">
        <f t="shared" si="27"/>
        <v>0</v>
      </c>
      <c r="S155" s="145">
        <f t="shared" si="27"/>
        <v>0</v>
      </c>
      <c r="T155" s="145">
        <f t="shared" si="27"/>
        <v>0</v>
      </c>
      <c r="U155" s="145">
        <f t="shared" si="27"/>
        <v>0</v>
      </c>
      <c r="V155" s="145">
        <f t="shared" si="27"/>
        <v>0</v>
      </c>
      <c r="W155" s="145">
        <f t="shared" si="27"/>
        <v>0</v>
      </c>
      <c r="X155" s="145">
        <f t="shared" si="27"/>
        <v>0</v>
      </c>
      <c r="Y155" s="161">
        <f t="shared" si="27"/>
        <v>0</v>
      </c>
    </row>
    <row r="156" spans="1:25" s="8" customFormat="1" ht="12.75">
      <c r="A156" s="781"/>
      <c r="B156" s="764"/>
      <c r="C156" s="765"/>
      <c r="D156" s="769"/>
      <c r="E156" s="769"/>
      <c r="F156" s="771"/>
      <c r="G156" s="773"/>
      <c r="H156" s="775"/>
      <c r="I156" s="777"/>
      <c r="J156" s="777"/>
      <c r="K156" s="779"/>
      <c r="L156" s="162"/>
      <c r="M156" s="163"/>
      <c r="N156" s="163"/>
      <c r="O156" s="163"/>
      <c r="P156" s="163"/>
      <c r="Q156" s="163"/>
      <c r="R156" s="163"/>
      <c r="S156" s="163"/>
      <c r="T156" s="163"/>
      <c r="U156" s="163"/>
      <c r="V156" s="163"/>
      <c r="W156" s="163"/>
      <c r="X156" s="163"/>
      <c r="Y156" s="164"/>
    </row>
    <row r="157" spans="1:25" s="8" customFormat="1" ht="12.75">
      <c r="A157" s="782"/>
      <c r="B157" s="762" t="s">
        <v>444</v>
      </c>
      <c r="C157" s="763"/>
      <c r="D157" s="832"/>
      <c r="E157" s="768"/>
      <c r="F157" s="770">
        <f>+IF(E157=0,0,(1-1/(1+$F$53))/(1-1/(1+$F$53)^E157))</f>
        <v>0</v>
      </c>
      <c r="G157" s="772"/>
      <c r="H157" s="774"/>
      <c r="I157" s="776"/>
      <c r="J157" s="776"/>
      <c r="K157" s="778">
        <f>F157*J157</f>
        <v>0</v>
      </c>
      <c r="L157" s="145">
        <f aca="true" t="shared" si="28" ref="L157:Y157">L158*$K157</f>
        <v>0</v>
      </c>
      <c r="M157" s="145">
        <f t="shared" si="28"/>
        <v>0</v>
      </c>
      <c r="N157" s="145">
        <f t="shared" si="28"/>
        <v>0</v>
      </c>
      <c r="O157" s="145">
        <f t="shared" si="28"/>
        <v>0</v>
      </c>
      <c r="P157" s="145">
        <f t="shared" si="28"/>
        <v>0</v>
      </c>
      <c r="Q157" s="145">
        <f t="shared" si="28"/>
        <v>0</v>
      </c>
      <c r="R157" s="145">
        <f t="shared" si="28"/>
        <v>0</v>
      </c>
      <c r="S157" s="145">
        <f t="shared" si="28"/>
        <v>0</v>
      </c>
      <c r="T157" s="145">
        <f t="shared" si="28"/>
        <v>0</v>
      </c>
      <c r="U157" s="145">
        <f t="shared" si="28"/>
        <v>0</v>
      </c>
      <c r="V157" s="145">
        <f t="shared" si="28"/>
        <v>0</v>
      </c>
      <c r="W157" s="145">
        <f t="shared" si="28"/>
        <v>0</v>
      </c>
      <c r="X157" s="145">
        <f t="shared" si="28"/>
        <v>0</v>
      </c>
      <c r="Y157" s="161">
        <f t="shared" si="28"/>
        <v>0</v>
      </c>
    </row>
    <row r="158" spans="1:25" s="8" customFormat="1" ht="12.75">
      <c r="A158" s="781"/>
      <c r="B158" s="764"/>
      <c r="C158" s="765"/>
      <c r="D158" s="833"/>
      <c r="E158" s="769"/>
      <c r="F158" s="771"/>
      <c r="G158" s="773"/>
      <c r="H158" s="775"/>
      <c r="I158" s="777"/>
      <c r="J158" s="777"/>
      <c r="K158" s="779"/>
      <c r="L158" s="162"/>
      <c r="M158" s="163"/>
      <c r="N158" s="163"/>
      <c r="O158" s="163"/>
      <c r="P158" s="163"/>
      <c r="Q158" s="163"/>
      <c r="R158" s="163"/>
      <c r="S158" s="163"/>
      <c r="T158" s="163"/>
      <c r="U158" s="163"/>
      <c r="V158" s="163"/>
      <c r="W158" s="163"/>
      <c r="X158" s="163"/>
      <c r="Y158" s="164"/>
    </row>
    <row r="159" spans="1:25" s="8" customFormat="1" ht="12.75">
      <c r="A159" s="782"/>
      <c r="B159" s="762" t="s">
        <v>446</v>
      </c>
      <c r="C159" s="763"/>
      <c r="D159" s="768"/>
      <c r="E159" s="768"/>
      <c r="F159" s="770">
        <f>+IF(E159=0,0,(1-1/(1+$F$53))/(1-1/(1+$F$53)^E159))</f>
        <v>0</v>
      </c>
      <c r="G159" s="772"/>
      <c r="H159" s="774"/>
      <c r="I159" s="776"/>
      <c r="J159" s="776"/>
      <c r="K159" s="778">
        <f>F159*J159</f>
        <v>0</v>
      </c>
      <c r="L159" s="145">
        <f aca="true" t="shared" si="29" ref="L159:Y159">L160*$K159</f>
        <v>0</v>
      </c>
      <c r="M159" s="145">
        <f t="shared" si="29"/>
        <v>0</v>
      </c>
      <c r="N159" s="145">
        <f t="shared" si="29"/>
        <v>0</v>
      </c>
      <c r="O159" s="145">
        <f t="shared" si="29"/>
        <v>0</v>
      </c>
      <c r="P159" s="145">
        <f t="shared" si="29"/>
        <v>0</v>
      </c>
      <c r="Q159" s="145">
        <f t="shared" si="29"/>
        <v>0</v>
      </c>
      <c r="R159" s="145">
        <f t="shared" si="29"/>
        <v>0</v>
      </c>
      <c r="S159" s="145">
        <f t="shared" si="29"/>
        <v>0</v>
      </c>
      <c r="T159" s="145">
        <f t="shared" si="29"/>
        <v>0</v>
      </c>
      <c r="U159" s="145">
        <f t="shared" si="29"/>
        <v>0</v>
      </c>
      <c r="V159" s="145">
        <f t="shared" si="29"/>
        <v>0</v>
      </c>
      <c r="W159" s="145">
        <f t="shared" si="29"/>
        <v>0</v>
      </c>
      <c r="X159" s="145">
        <f t="shared" si="29"/>
        <v>0</v>
      </c>
      <c r="Y159" s="161">
        <f t="shared" si="29"/>
        <v>0</v>
      </c>
    </row>
    <row r="160" spans="1:25" s="8" customFormat="1" ht="12.75">
      <c r="A160" s="781"/>
      <c r="B160" s="764"/>
      <c r="C160" s="765"/>
      <c r="D160" s="769"/>
      <c r="E160" s="769"/>
      <c r="F160" s="771"/>
      <c r="G160" s="773"/>
      <c r="H160" s="775"/>
      <c r="I160" s="777"/>
      <c r="J160" s="777"/>
      <c r="K160" s="779"/>
      <c r="L160" s="162"/>
      <c r="M160" s="163"/>
      <c r="N160" s="163"/>
      <c r="O160" s="163"/>
      <c r="P160" s="163"/>
      <c r="Q160" s="163"/>
      <c r="R160" s="163"/>
      <c r="S160" s="163"/>
      <c r="T160" s="163"/>
      <c r="U160" s="163"/>
      <c r="V160" s="163"/>
      <c r="W160" s="163"/>
      <c r="X160" s="163"/>
      <c r="Y160" s="164"/>
    </row>
    <row r="161" spans="1:25" s="8" customFormat="1" ht="12.75">
      <c r="A161" s="782"/>
      <c r="B161" s="762" t="s">
        <v>447</v>
      </c>
      <c r="C161" s="763"/>
      <c r="D161" s="768"/>
      <c r="E161" s="768"/>
      <c r="F161" s="770">
        <f>+IF(E161=0,0,(1-1/(1+$F$53))/(1-1/(1+$F$53)^E161))</f>
        <v>0</v>
      </c>
      <c r="G161" s="772"/>
      <c r="H161" s="774"/>
      <c r="I161" s="776"/>
      <c r="J161" s="776"/>
      <c r="K161" s="778">
        <f>F161*J161</f>
        <v>0</v>
      </c>
      <c r="L161" s="145">
        <f aca="true" t="shared" si="30" ref="L161:Y161">L162*$K161</f>
        <v>0</v>
      </c>
      <c r="M161" s="145">
        <f t="shared" si="30"/>
        <v>0</v>
      </c>
      <c r="N161" s="145">
        <f t="shared" si="30"/>
        <v>0</v>
      </c>
      <c r="O161" s="145">
        <f t="shared" si="30"/>
        <v>0</v>
      </c>
      <c r="P161" s="145">
        <f t="shared" si="30"/>
        <v>0</v>
      </c>
      <c r="Q161" s="145">
        <f t="shared" si="30"/>
        <v>0</v>
      </c>
      <c r="R161" s="145">
        <f t="shared" si="30"/>
        <v>0</v>
      </c>
      <c r="S161" s="145">
        <f t="shared" si="30"/>
        <v>0</v>
      </c>
      <c r="T161" s="145">
        <f t="shared" si="30"/>
        <v>0</v>
      </c>
      <c r="U161" s="145">
        <f t="shared" si="30"/>
        <v>0</v>
      </c>
      <c r="V161" s="145">
        <f t="shared" si="30"/>
        <v>0</v>
      </c>
      <c r="W161" s="145">
        <f t="shared" si="30"/>
        <v>0</v>
      </c>
      <c r="X161" s="145">
        <f t="shared" si="30"/>
        <v>0</v>
      </c>
      <c r="Y161" s="161">
        <f t="shared" si="30"/>
        <v>0</v>
      </c>
    </row>
    <row r="162" spans="1:25" s="8" customFormat="1" ht="12.75">
      <c r="A162" s="781"/>
      <c r="B162" s="764"/>
      <c r="C162" s="765"/>
      <c r="D162" s="769"/>
      <c r="E162" s="769"/>
      <c r="F162" s="771"/>
      <c r="G162" s="773"/>
      <c r="H162" s="775"/>
      <c r="I162" s="777"/>
      <c r="J162" s="777"/>
      <c r="K162" s="779"/>
      <c r="L162" s="162"/>
      <c r="M162" s="163"/>
      <c r="N162" s="163"/>
      <c r="O162" s="163"/>
      <c r="P162" s="163"/>
      <c r="Q162" s="163"/>
      <c r="R162" s="163"/>
      <c r="S162" s="163"/>
      <c r="T162" s="163"/>
      <c r="U162" s="163"/>
      <c r="V162" s="163"/>
      <c r="W162" s="163"/>
      <c r="X162" s="163"/>
      <c r="Y162" s="164"/>
    </row>
    <row r="163" spans="1:25" s="8" customFormat="1" ht="12.75">
      <c r="A163" s="782"/>
      <c r="B163" s="762" t="s">
        <v>448</v>
      </c>
      <c r="C163" s="763"/>
      <c r="D163" s="783"/>
      <c r="E163" s="768"/>
      <c r="F163" s="770">
        <f>+IF(E163=0,0,(1-1/(1+$F$53))/(1-1/(1+$F$53)^E163))</f>
        <v>0</v>
      </c>
      <c r="G163" s="772"/>
      <c r="H163" s="774"/>
      <c r="I163" s="776"/>
      <c r="J163" s="776"/>
      <c r="K163" s="778">
        <f>F163*J163</f>
        <v>0</v>
      </c>
      <c r="L163" s="145">
        <f aca="true" t="shared" si="31" ref="L163:Y163">L164*$K163</f>
        <v>0</v>
      </c>
      <c r="M163" s="145">
        <f t="shared" si="31"/>
        <v>0</v>
      </c>
      <c r="N163" s="145">
        <f t="shared" si="31"/>
        <v>0</v>
      </c>
      <c r="O163" s="145">
        <f t="shared" si="31"/>
        <v>0</v>
      </c>
      <c r="P163" s="145">
        <f t="shared" si="31"/>
        <v>0</v>
      </c>
      <c r="Q163" s="145">
        <f t="shared" si="31"/>
        <v>0</v>
      </c>
      <c r="R163" s="145">
        <f t="shared" si="31"/>
        <v>0</v>
      </c>
      <c r="S163" s="145">
        <f t="shared" si="31"/>
        <v>0</v>
      </c>
      <c r="T163" s="145">
        <f t="shared" si="31"/>
        <v>0</v>
      </c>
      <c r="U163" s="145">
        <f t="shared" si="31"/>
        <v>0</v>
      </c>
      <c r="V163" s="145">
        <f t="shared" si="31"/>
        <v>0</v>
      </c>
      <c r="W163" s="145">
        <f t="shared" si="31"/>
        <v>0</v>
      </c>
      <c r="X163" s="145">
        <f t="shared" si="31"/>
        <v>0</v>
      </c>
      <c r="Y163" s="161">
        <f t="shared" si="31"/>
        <v>0</v>
      </c>
    </row>
    <row r="164" spans="1:25" s="8" customFormat="1" ht="12.75">
      <c r="A164" s="781"/>
      <c r="B164" s="764"/>
      <c r="C164" s="765"/>
      <c r="D164" s="769"/>
      <c r="E164" s="769"/>
      <c r="F164" s="771"/>
      <c r="G164" s="773"/>
      <c r="H164" s="775"/>
      <c r="I164" s="777"/>
      <c r="J164" s="777"/>
      <c r="K164" s="779"/>
      <c r="L164" s="162"/>
      <c r="M164" s="163"/>
      <c r="N164" s="163"/>
      <c r="O164" s="163"/>
      <c r="P164" s="163"/>
      <c r="Q164" s="163"/>
      <c r="R164" s="163"/>
      <c r="S164" s="163"/>
      <c r="T164" s="163"/>
      <c r="U164" s="163"/>
      <c r="V164" s="163"/>
      <c r="W164" s="163"/>
      <c r="X164" s="163"/>
      <c r="Y164" s="164"/>
    </row>
    <row r="165" spans="1:25" s="8" customFormat="1" ht="12.75">
      <c r="A165" s="782"/>
      <c r="B165" s="762" t="s">
        <v>449</v>
      </c>
      <c r="C165" s="763"/>
      <c r="D165" s="783"/>
      <c r="E165" s="768"/>
      <c r="F165" s="770">
        <f>+IF(E165=0,0,(1-1/(1+$F$53))/(1-1/(1+$F$53)^E165))</f>
        <v>0</v>
      </c>
      <c r="G165" s="772"/>
      <c r="H165" s="774"/>
      <c r="I165" s="776"/>
      <c r="J165" s="776"/>
      <c r="K165" s="778">
        <f>F165*J165</f>
        <v>0</v>
      </c>
      <c r="L165" s="145">
        <f aca="true" t="shared" si="32" ref="L165:Y165">L166*$K165</f>
        <v>0</v>
      </c>
      <c r="M165" s="145">
        <f t="shared" si="32"/>
        <v>0</v>
      </c>
      <c r="N165" s="145">
        <f t="shared" si="32"/>
        <v>0</v>
      </c>
      <c r="O165" s="145">
        <f t="shared" si="32"/>
        <v>0</v>
      </c>
      <c r="P165" s="145">
        <f t="shared" si="32"/>
        <v>0</v>
      </c>
      <c r="Q165" s="145">
        <f t="shared" si="32"/>
        <v>0</v>
      </c>
      <c r="R165" s="145">
        <f t="shared" si="32"/>
        <v>0</v>
      </c>
      <c r="S165" s="145">
        <f t="shared" si="32"/>
        <v>0</v>
      </c>
      <c r="T165" s="145">
        <f t="shared" si="32"/>
        <v>0</v>
      </c>
      <c r="U165" s="145">
        <f t="shared" si="32"/>
        <v>0</v>
      </c>
      <c r="V165" s="145">
        <f t="shared" si="32"/>
        <v>0</v>
      </c>
      <c r="W165" s="145">
        <f t="shared" si="32"/>
        <v>0</v>
      </c>
      <c r="X165" s="145">
        <f t="shared" si="32"/>
        <v>0</v>
      </c>
      <c r="Y165" s="161">
        <f t="shared" si="32"/>
        <v>0</v>
      </c>
    </row>
    <row r="166" spans="1:25" s="8" customFormat="1" ht="12.75">
      <c r="A166" s="781"/>
      <c r="B166" s="764"/>
      <c r="C166" s="765"/>
      <c r="D166" s="769"/>
      <c r="E166" s="769"/>
      <c r="F166" s="771"/>
      <c r="G166" s="773"/>
      <c r="H166" s="775"/>
      <c r="I166" s="777"/>
      <c r="J166" s="777"/>
      <c r="K166" s="779"/>
      <c r="L166" s="162"/>
      <c r="M166" s="163"/>
      <c r="N166" s="163"/>
      <c r="O166" s="163"/>
      <c r="P166" s="163"/>
      <c r="Q166" s="163"/>
      <c r="R166" s="163"/>
      <c r="S166" s="163"/>
      <c r="T166" s="163"/>
      <c r="U166" s="163"/>
      <c r="V166" s="163"/>
      <c r="W166" s="163"/>
      <c r="X166" s="163"/>
      <c r="Y166" s="164"/>
    </row>
    <row r="167" spans="1:25" s="8" customFormat="1" ht="12.75">
      <c r="A167" s="782"/>
      <c r="B167" s="806" t="s">
        <v>25</v>
      </c>
      <c r="C167" s="805"/>
      <c r="D167" s="768"/>
      <c r="E167" s="768"/>
      <c r="F167" s="770">
        <f>+IF(E167=0,0,(1-1/(1+$F$53))/(1-1/(1+$F$53)^E167))</f>
        <v>0</v>
      </c>
      <c r="G167" s="772"/>
      <c r="H167" s="774"/>
      <c r="I167" s="882"/>
      <c r="J167" s="879"/>
      <c r="K167" s="778">
        <f>F167*J167</f>
        <v>0</v>
      </c>
      <c r="L167" s="145">
        <f aca="true" t="shared" si="33" ref="L167:Y167">L168*$K167</f>
        <v>0</v>
      </c>
      <c r="M167" s="145">
        <f t="shared" si="33"/>
        <v>0</v>
      </c>
      <c r="N167" s="145">
        <f t="shared" si="33"/>
        <v>0</v>
      </c>
      <c r="O167" s="145">
        <f t="shared" si="33"/>
        <v>0</v>
      </c>
      <c r="P167" s="145">
        <f t="shared" si="33"/>
        <v>0</v>
      </c>
      <c r="Q167" s="145">
        <f t="shared" si="33"/>
        <v>0</v>
      </c>
      <c r="R167" s="145">
        <f t="shared" si="33"/>
        <v>0</v>
      </c>
      <c r="S167" s="145">
        <f t="shared" si="33"/>
        <v>0</v>
      </c>
      <c r="T167" s="145">
        <f t="shared" si="33"/>
        <v>0</v>
      </c>
      <c r="U167" s="145">
        <f t="shared" si="33"/>
        <v>0</v>
      </c>
      <c r="V167" s="145">
        <f t="shared" si="33"/>
        <v>0</v>
      </c>
      <c r="W167" s="145">
        <f t="shared" si="33"/>
        <v>0</v>
      </c>
      <c r="X167" s="145">
        <f t="shared" si="33"/>
        <v>0</v>
      </c>
      <c r="Y167" s="161">
        <f t="shared" si="33"/>
        <v>0</v>
      </c>
    </row>
    <row r="168" spans="1:25" s="8" customFormat="1" ht="13.5" thickBot="1">
      <c r="A168" s="860"/>
      <c r="B168" s="830"/>
      <c r="C168" s="831"/>
      <c r="D168" s="803"/>
      <c r="E168" s="803"/>
      <c r="F168" s="881"/>
      <c r="G168" s="824"/>
      <c r="H168" s="826"/>
      <c r="I168" s="883"/>
      <c r="J168" s="880"/>
      <c r="K168" s="788"/>
      <c r="L168" s="159"/>
      <c r="M168" s="167"/>
      <c r="N168" s="167"/>
      <c r="O168" s="167"/>
      <c r="P168" s="167"/>
      <c r="Q168" s="167"/>
      <c r="R168" s="167"/>
      <c r="S168" s="167"/>
      <c r="T168" s="167"/>
      <c r="U168" s="167"/>
      <c r="V168" s="167"/>
      <c r="W168" s="167"/>
      <c r="X168" s="167"/>
      <c r="Y168" s="168"/>
    </row>
    <row r="169" spans="1:25" ht="21.75" customHeight="1" thickTop="1">
      <c r="A169" s="695" t="s">
        <v>450</v>
      </c>
      <c r="B169" s="726"/>
      <c r="C169" s="727"/>
      <c r="D169" s="400"/>
      <c r="E169" s="696"/>
      <c r="F169" s="697"/>
      <c r="G169" s="403"/>
      <c r="H169" s="404"/>
      <c r="I169" s="698"/>
      <c r="J169" s="281"/>
      <c r="K169" s="409"/>
      <c r="L169" s="694">
        <f>L170+L172+L174+L176+L178+L180+L182+L184+L186+L188+L190+L192+L194+L196+L198+L200+L202+L204+L206+L208+L210+L212+L214+L216+L218+L220+L222+L224+L226+L228+L230</f>
        <v>0</v>
      </c>
      <c r="M169" s="694">
        <f>M170+M172+M174+M176+M178+M180+M182+M184+M186+M188+M190+M192+M194+M196+M198+M200+M202+M204+M206+M208+M210+M212+M214+M216+M218+M220+M222+M224+M226+M228+M230</f>
        <v>0</v>
      </c>
      <c r="N169" s="694">
        <f aca="true" t="shared" si="34" ref="N169:Y169">N170+N172+N174+N176+N178+N180+N182+N184+N186+N188+N190+N192+N194+N196+N198+N200+N202+N204+N206+N208+N210+N212+N214+N216+N218+N220+N222+N224+N226+N228+N230</f>
        <v>0</v>
      </c>
      <c r="O169" s="694">
        <f t="shared" si="34"/>
        <v>0</v>
      </c>
      <c r="P169" s="694">
        <f t="shared" si="34"/>
        <v>0</v>
      </c>
      <c r="Q169" s="694">
        <f t="shared" si="34"/>
        <v>0</v>
      </c>
      <c r="R169" s="694">
        <f t="shared" si="34"/>
        <v>0</v>
      </c>
      <c r="S169" s="694">
        <f t="shared" si="34"/>
        <v>0</v>
      </c>
      <c r="T169" s="694">
        <f t="shared" si="34"/>
        <v>0</v>
      </c>
      <c r="U169" s="694">
        <f t="shared" si="34"/>
        <v>0</v>
      </c>
      <c r="V169" s="694">
        <f t="shared" si="34"/>
        <v>0</v>
      </c>
      <c r="W169" s="694">
        <f t="shared" si="34"/>
        <v>0</v>
      </c>
      <c r="X169" s="694">
        <f t="shared" si="34"/>
        <v>0</v>
      </c>
      <c r="Y169" s="694">
        <f t="shared" si="34"/>
        <v>0</v>
      </c>
    </row>
    <row r="170" spans="1:25" s="8" customFormat="1" ht="12.75">
      <c r="A170" s="780"/>
      <c r="B170" s="762" t="s">
        <v>477</v>
      </c>
      <c r="C170" s="763"/>
      <c r="D170" s="766"/>
      <c r="E170" s="768"/>
      <c r="F170" s="770">
        <f>+IF(E170=0,0,(1-1/(1+$F$53))/(1-1/(1+$F$53)^E170))</f>
        <v>0</v>
      </c>
      <c r="G170" s="772"/>
      <c r="H170" s="774"/>
      <c r="I170" s="776"/>
      <c r="J170" s="776"/>
      <c r="K170" s="778">
        <f>F170*J170</f>
        <v>0</v>
      </c>
      <c r="L170" s="145">
        <f>L171*$K170</f>
        <v>0</v>
      </c>
      <c r="M170" s="145">
        <f>M171*$K170</f>
        <v>0</v>
      </c>
      <c r="N170" s="145">
        <f aca="true" t="shared" si="35" ref="N170:Y170">N171*$K170</f>
        <v>0</v>
      </c>
      <c r="O170" s="145">
        <f t="shared" si="35"/>
        <v>0</v>
      </c>
      <c r="P170" s="145">
        <f t="shared" si="35"/>
        <v>0</v>
      </c>
      <c r="Q170" s="145">
        <f t="shared" si="35"/>
        <v>0</v>
      </c>
      <c r="R170" s="145">
        <f t="shared" si="35"/>
        <v>0</v>
      </c>
      <c r="S170" s="145">
        <f t="shared" si="35"/>
        <v>0</v>
      </c>
      <c r="T170" s="145">
        <f t="shared" si="35"/>
        <v>0</v>
      </c>
      <c r="U170" s="145">
        <f t="shared" si="35"/>
        <v>0</v>
      </c>
      <c r="V170" s="145">
        <f t="shared" si="35"/>
        <v>0</v>
      </c>
      <c r="W170" s="145">
        <f t="shared" si="35"/>
        <v>0</v>
      </c>
      <c r="X170" s="145">
        <f t="shared" si="35"/>
        <v>0</v>
      </c>
      <c r="Y170" s="161">
        <f t="shared" si="35"/>
        <v>0</v>
      </c>
    </row>
    <row r="171" spans="1:25" s="8" customFormat="1" ht="12.75">
      <c r="A171" s="781"/>
      <c r="B171" s="764"/>
      <c r="C171" s="765"/>
      <c r="D171" s="767"/>
      <c r="E171" s="769"/>
      <c r="F171" s="771"/>
      <c r="G171" s="773"/>
      <c r="H171" s="775"/>
      <c r="I171" s="777"/>
      <c r="J171" s="777"/>
      <c r="K171" s="779"/>
      <c r="L171" s="162"/>
      <c r="M171" s="163"/>
      <c r="N171" s="163"/>
      <c r="O171" s="163"/>
      <c r="P171" s="163"/>
      <c r="Q171" s="163"/>
      <c r="R171" s="163"/>
      <c r="S171" s="163"/>
      <c r="T171" s="163"/>
      <c r="U171" s="163"/>
      <c r="V171" s="163"/>
      <c r="W171" s="163"/>
      <c r="X171" s="163"/>
      <c r="Y171" s="164"/>
    </row>
    <row r="172" spans="1:25" s="8" customFormat="1" ht="12.75">
      <c r="A172" s="782"/>
      <c r="B172" s="762" t="s">
        <v>451</v>
      </c>
      <c r="C172" s="763"/>
      <c r="D172" s="766"/>
      <c r="E172" s="768"/>
      <c r="F172" s="770">
        <f>+IF(E172=0,0,(1-1/(1+$F$53))/(1-1/(1+$F$53)^E172))</f>
        <v>0</v>
      </c>
      <c r="G172" s="772"/>
      <c r="H172" s="774"/>
      <c r="I172" s="776"/>
      <c r="J172" s="776"/>
      <c r="K172" s="778">
        <f>F172*J172</f>
        <v>0</v>
      </c>
      <c r="L172" s="145">
        <f>L173*$K172</f>
        <v>0</v>
      </c>
      <c r="M172" s="145">
        <f>M173*$K172</f>
        <v>0</v>
      </c>
      <c r="N172" s="145">
        <f aca="true" t="shared" si="36" ref="N172:Y172">N173*$K172</f>
        <v>0</v>
      </c>
      <c r="O172" s="145">
        <f t="shared" si="36"/>
        <v>0</v>
      </c>
      <c r="P172" s="145">
        <f t="shared" si="36"/>
        <v>0</v>
      </c>
      <c r="Q172" s="145">
        <f t="shared" si="36"/>
        <v>0</v>
      </c>
      <c r="R172" s="145">
        <f t="shared" si="36"/>
        <v>0</v>
      </c>
      <c r="S172" s="145">
        <f t="shared" si="36"/>
        <v>0</v>
      </c>
      <c r="T172" s="145">
        <f t="shared" si="36"/>
        <v>0</v>
      </c>
      <c r="U172" s="145">
        <f t="shared" si="36"/>
        <v>0</v>
      </c>
      <c r="V172" s="145">
        <f t="shared" si="36"/>
        <v>0</v>
      </c>
      <c r="W172" s="145">
        <f t="shared" si="36"/>
        <v>0</v>
      </c>
      <c r="X172" s="145">
        <f t="shared" si="36"/>
        <v>0</v>
      </c>
      <c r="Y172" s="161">
        <f t="shared" si="36"/>
        <v>0</v>
      </c>
    </row>
    <row r="173" spans="1:25" s="8" customFormat="1" ht="12.75">
      <c r="A173" s="781"/>
      <c r="B173" s="764"/>
      <c r="C173" s="765"/>
      <c r="D173" s="767"/>
      <c r="E173" s="769"/>
      <c r="F173" s="771"/>
      <c r="G173" s="773"/>
      <c r="H173" s="775"/>
      <c r="I173" s="777"/>
      <c r="J173" s="777"/>
      <c r="K173" s="779"/>
      <c r="L173" s="162"/>
      <c r="M173" s="163"/>
      <c r="N173" s="163"/>
      <c r="O173" s="163"/>
      <c r="P173" s="163"/>
      <c r="Q173" s="163"/>
      <c r="R173" s="163"/>
      <c r="S173" s="163"/>
      <c r="T173" s="163"/>
      <c r="U173" s="163"/>
      <c r="V173" s="163"/>
      <c r="W173" s="163"/>
      <c r="X173" s="163"/>
      <c r="Y173" s="164"/>
    </row>
    <row r="174" spans="1:25" s="8" customFormat="1" ht="12.75">
      <c r="A174" s="782"/>
      <c r="B174" s="762" t="s">
        <v>452</v>
      </c>
      <c r="C174" s="763"/>
      <c r="D174" s="766"/>
      <c r="E174" s="768"/>
      <c r="F174" s="770">
        <f>+IF(E174=0,0,(1-1/(1+$F$53))/(1-1/(1+$F$53)^E174))</f>
        <v>0</v>
      </c>
      <c r="G174" s="772"/>
      <c r="H174" s="774"/>
      <c r="I174" s="776"/>
      <c r="J174" s="776"/>
      <c r="K174" s="778">
        <f>F174*J174</f>
        <v>0</v>
      </c>
      <c r="L174" s="145">
        <f>L175*$K174</f>
        <v>0</v>
      </c>
      <c r="M174" s="145">
        <f>M175*$K174</f>
        <v>0</v>
      </c>
      <c r="N174" s="145">
        <f aca="true" t="shared" si="37" ref="N174:Y176">N175*$K174</f>
        <v>0</v>
      </c>
      <c r="O174" s="145">
        <f t="shared" si="37"/>
        <v>0</v>
      </c>
      <c r="P174" s="145">
        <f t="shared" si="37"/>
        <v>0</v>
      </c>
      <c r="Q174" s="145">
        <f t="shared" si="37"/>
        <v>0</v>
      </c>
      <c r="R174" s="145">
        <f t="shared" si="37"/>
        <v>0</v>
      </c>
      <c r="S174" s="145">
        <f t="shared" si="37"/>
        <v>0</v>
      </c>
      <c r="T174" s="145">
        <f t="shared" si="37"/>
        <v>0</v>
      </c>
      <c r="U174" s="145">
        <f t="shared" si="37"/>
        <v>0</v>
      </c>
      <c r="V174" s="145">
        <f t="shared" si="37"/>
        <v>0</v>
      </c>
      <c r="W174" s="145">
        <f t="shared" si="37"/>
        <v>0</v>
      </c>
      <c r="X174" s="145">
        <f t="shared" si="37"/>
        <v>0</v>
      </c>
      <c r="Y174" s="161">
        <f t="shared" si="37"/>
        <v>0</v>
      </c>
    </row>
    <row r="175" spans="1:25" s="8" customFormat="1" ht="12.75">
      <c r="A175" s="781"/>
      <c r="B175" s="764"/>
      <c r="C175" s="765"/>
      <c r="D175" s="767"/>
      <c r="E175" s="769"/>
      <c r="F175" s="771"/>
      <c r="G175" s="773"/>
      <c r="H175" s="775"/>
      <c r="I175" s="777"/>
      <c r="J175" s="777"/>
      <c r="K175" s="779"/>
      <c r="L175" s="162"/>
      <c r="M175" s="163"/>
      <c r="N175" s="163"/>
      <c r="O175" s="163"/>
      <c r="P175" s="163"/>
      <c r="Q175" s="163"/>
      <c r="R175" s="163"/>
      <c r="S175" s="163"/>
      <c r="T175" s="163"/>
      <c r="U175" s="163"/>
      <c r="V175" s="163"/>
      <c r="W175" s="163"/>
      <c r="X175" s="163"/>
      <c r="Y175" s="164"/>
    </row>
    <row r="176" spans="1:25" s="8" customFormat="1" ht="12.75">
      <c r="A176" s="782"/>
      <c r="B176" s="762" t="s">
        <v>453</v>
      </c>
      <c r="C176" s="763"/>
      <c r="D176" s="766"/>
      <c r="E176" s="768"/>
      <c r="F176" s="770">
        <f>+IF(E176=0,0,(1-1/(1+$F$53))/(1-1/(1+$F$53)^E176))</f>
        <v>0</v>
      </c>
      <c r="G176" s="772"/>
      <c r="H176" s="774"/>
      <c r="I176" s="776"/>
      <c r="J176" s="776"/>
      <c r="K176" s="778">
        <f>F176*J176</f>
        <v>0</v>
      </c>
      <c r="L176" s="145">
        <f>L177*$K176</f>
        <v>0</v>
      </c>
      <c r="M176" s="145">
        <f>M177*$K176</f>
        <v>0</v>
      </c>
      <c r="N176" s="145">
        <f t="shared" si="37"/>
        <v>0</v>
      </c>
      <c r="O176" s="145">
        <f t="shared" si="37"/>
        <v>0</v>
      </c>
      <c r="P176" s="145">
        <f t="shared" si="37"/>
        <v>0</v>
      </c>
      <c r="Q176" s="145">
        <f t="shared" si="37"/>
        <v>0</v>
      </c>
      <c r="R176" s="145">
        <f t="shared" si="37"/>
        <v>0</v>
      </c>
      <c r="S176" s="145">
        <f t="shared" si="37"/>
        <v>0</v>
      </c>
      <c r="T176" s="145">
        <f t="shared" si="37"/>
        <v>0</v>
      </c>
      <c r="U176" s="145">
        <f t="shared" si="37"/>
        <v>0</v>
      </c>
      <c r="V176" s="145">
        <f t="shared" si="37"/>
        <v>0</v>
      </c>
      <c r="W176" s="145">
        <f t="shared" si="37"/>
        <v>0</v>
      </c>
      <c r="X176" s="145">
        <f t="shared" si="37"/>
        <v>0</v>
      </c>
      <c r="Y176" s="161">
        <f t="shared" si="37"/>
        <v>0</v>
      </c>
    </row>
    <row r="177" spans="1:25" s="8" customFormat="1" ht="12.75">
      <c r="A177" s="781"/>
      <c r="B177" s="764"/>
      <c r="C177" s="765"/>
      <c r="D177" s="767"/>
      <c r="E177" s="769"/>
      <c r="F177" s="771"/>
      <c r="G177" s="773"/>
      <c r="H177" s="775"/>
      <c r="I177" s="777"/>
      <c r="J177" s="777"/>
      <c r="K177" s="779"/>
      <c r="L177" s="162"/>
      <c r="M177" s="163"/>
      <c r="N177" s="163"/>
      <c r="O177" s="163"/>
      <c r="P177" s="163"/>
      <c r="Q177" s="163"/>
      <c r="R177" s="163"/>
      <c r="S177" s="163"/>
      <c r="T177" s="163"/>
      <c r="U177" s="163"/>
      <c r="V177" s="163"/>
      <c r="W177" s="163"/>
      <c r="X177" s="163"/>
      <c r="Y177" s="164"/>
    </row>
    <row r="178" spans="1:25" s="8" customFormat="1" ht="12.75">
      <c r="A178" s="782"/>
      <c r="B178" s="762" t="s">
        <v>454</v>
      </c>
      <c r="C178" s="763"/>
      <c r="D178" s="766"/>
      <c r="E178" s="768"/>
      <c r="F178" s="770">
        <f>+IF(E178=0,0,(1-1/(1+$F$53))/(1-1/(1+$F$53)^E178))</f>
        <v>0</v>
      </c>
      <c r="G178" s="772"/>
      <c r="H178" s="774"/>
      <c r="I178" s="776"/>
      <c r="J178" s="776"/>
      <c r="K178" s="778">
        <f>F178*J178</f>
        <v>0</v>
      </c>
      <c r="L178" s="145">
        <f>L179*$K178</f>
        <v>0</v>
      </c>
      <c r="M178" s="145">
        <f>M179*$K178</f>
        <v>0</v>
      </c>
      <c r="N178" s="145">
        <f aca="true" t="shared" si="38" ref="N178:Y180">N179*$K178</f>
        <v>0</v>
      </c>
      <c r="O178" s="145">
        <f t="shared" si="38"/>
        <v>0</v>
      </c>
      <c r="P178" s="145">
        <f t="shared" si="38"/>
        <v>0</v>
      </c>
      <c r="Q178" s="145">
        <f t="shared" si="38"/>
        <v>0</v>
      </c>
      <c r="R178" s="145">
        <f t="shared" si="38"/>
        <v>0</v>
      </c>
      <c r="S178" s="145">
        <f t="shared" si="38"/>
        <v>0</v>
      </c>
      <c r="T178" s="145">
        <f t="shared" si="38"/>
        <v>0</v>
      </c>
      <c r="U178" s="145">
        <f t="shared" si="38"/>
        <v>0</v>
      </c>
      <c r="V178" s="145">
        <f t="shared" si="38"/>
        <v>0</v>
      </c>
      <c r="W178" s="145">
        <f t="shared" si="38"/>
        <v>0</v>
      </c>
      <c r="X178" s="145">
        <f t="shared" si="38"/>
        <v>0</v>
      </c>
      <c r="Y178" s="161">
        <f t="shared" si="38"/>
        <v>0</v>
      </c>
    </row>
    <row r="179" spans="1:25" s="8" customFormat="1" ht="12.75">
      <c r="A179" s="781"/>
      <c r="B179" s="764"/>
      <c r="C179" s="765"/>
      <c r="D179" s="767"/>
      <c r="E179" s="769"/>
      <c r="F179" s="771"/>
      <c r="G179" s="773"/>
      <c r="H179" s="775"/>
      <c r="I179" s="777"/>
      <c r="J179" s="777"/>
      <c r="K179" s="779"/>
      <c r="L179" s="162"/>
      <c r="M179" s="163"/>
      <c r="N179" s="163"/>
      <c r="O179" s="163"/>
      <c r="P179" s="163"/>
      <c r="Q179" s="163"/>
      <c r="R179" s="163"/>
      <c r="S179" s="163"/>
      <c r="T179" s="163"/>
      <c r="U179" s="163"/>
      <c r="V179" s="163"/>
      <c r="W179" s="163"/>
      <c r="X179" s="163"/>
      <c r="Y179" s="164"/>
    </row>
    <row r="180" spans="1:25" s="8" customFormat="1" ht="12.75">
      <c r="A180" s="782"/>
      <c r="B180" s="762" t="s">
        <v>455</v>
      </c>
      <c r="C180" s="763"/>
      <c r="D180" s="766"/>
      <c r="E180" s="768"/>
      <c r="F180" s="770">
        <f>+IF(E180=0,0,(1-1/(1+$F$53))/(1-1/(1+$F$53)^E180))</f>
        <v>0</v>
      </c>
      <c r="G180" s="772"/>
      <c r="H180" s="774"/>
      <c r="I180" s="776"/>
      <c r="J180" s="776"/>
      <c r="K180" s="778">
        <f>F180*J180</f>
        <v>0</v>
      </c>
      <c r="L180" s="145">
        <f>L181*$K180</f>
        <v>0</v>
      </c>
      <c r="M180" s="145">
        <f>M181*$K180</f>
        <v>0</v>
      </c>
      <c r="N180" s="145">
        <f t="shared" si="38"/>
        <v>0</v>
      </c>
      <c r="O180" s="145">
        <f t="shared" si="38"/>
        <v>0</v>
      </c>
      <c r="P180" s="145">
        <f t="shared" si="38"/>
        <v>0</v>
      </c>
      <c r="Q180" s="145">
        <f t="shared" si="38"/>
        <v>0</v>
      </c>
      <c r="R180" s="145">
        <f t="shared" si="38"/>
        <v>0</v>
      </c>
      <c r="S180" s="145">
        <f t="shared" si="38"/>
        <v>0</v>
      </c>
      <c r="T180" s="145">
        <f t="shared" si="38"/>
        <v>0</v>
      </c>
      <c r="U180" s="145">
        <f t="shared" si="38"/>
        <v>0</v>
      </c>
      <c r="V180" s="145">
        <f t="shared" si="38"/>
        <v>0</v>
      </c>
      <c r="W180" s="145">
        <f t="shared" si="38"/>
        <v>0</v>
      </c>
      <c r="X180" s="145">
        <f t="shared" si="38"/>
        <v>0</v>
      </c>
      <c r="Y180" s="161">
        <f t="shared" si="38"/>
        <v>0</v>
      </c>
    </row>
    <row r="181" spans="1:25" s="8" customFormat="1" ht="12.75">
      <c r="A181" s="781"/>
      <c r="B181" s="764"/>
      <c r="C181" s="765"/>
      <c r="D181" s="767"/>
      <c r="E181" s="769"/>
      <c r="F181" s="771"/>
      <c r="G181" s="773"/>
      <c r="H181" s="775"/>
      <c r="I181" s="777"/>
      <c r="J181" s="777"/>
      <c r="K181" s="779"/>
      <c r="L181" s="162"/>
      <c r="M181" s="163"/>
      <c r="N181" s="163"/>
      <c r="O181" s="163"/>
      <c r="P181" s="163"/>
      <c r="Q181" s="163"/>
      <c r="R181" s="163"/>
      <c r="S181" s="163"/>
      <c r="T181" s="163"/>
      <c r="U181" s="163"/>
      <c r="V181" s="163"/>
      <c r="W181" s="163"/>
      <c r="X181" s="163"/>
      <c r="Y181" s="164"/>
    </row>
    <row r="182" spans="1:25" s="8" customFormat="1" ht="12.75">
      <c r="A182" s="782"/>
      <c r="B182" s="762" t="s">
        <v>456</v>
      </c>
      <c r="C182" s="763"/>
      <c r="D182" s="766"/>
      <c r="E182" s="768"/>
      <c r="F182" s="770">
        <f>+IF(E182=0,0,(1-1/(1+$F$53))/(1-1/(1+$F$53)^E182))</f>
        <v>0</v>
      </c>
      <c r="G182" s="772"/>
      <c r="H182" s="774"/>
      <c r="I182" s="776"/>
      <c r="J182" s="776"/>
      <c r="K182" s="778">
        <f>F182*J182</f>
        <v>0</v>
      </c>
      <c r="L182" s="145">
        <f aca="true" t="shared" si="39" ref="L182:Y182">L183*$K182</f>
        <v>0</v>
      </c>
      <c r="M182" s="145">
        <f t="shared" si="39"/>
        <v>0</v>
      </c>
      <c r="N182" s="145">
        <f t="shared" si="39"/>
        <v>0</v>
      </c>
      <c r="O182" s="145">
        <f t="shared" si="39"/>
        <v>0</v>
      </c>
      <c r="P182" s="145">
        <f t="shared" si="39"/>
        <v>0</v>
      </c>
      <c r="Q182" s="145">
        <f t="shared" si="39"/>
        <v>0</v>
      </c>
      <c r="R182" s="145">
        <f t="shared" si="39"/>
        <v>0</v>
      </c>
      <c r="S182" s="145">
        <f t="shared" si="39"/>
        <v>0</v>
      </c>
      <c r="T182" s="145">
        <f t="shared" si="39"/>
        <v>0</v>
      </c>
      <c r="U182" s="145">
        <f t="shared" si="39"/>
        <v>0</v>
      </c>
      <c r="V182" s="145">
        <f t="shared" si="39"/>
        <v>0</v>
      </c>
      <c r="W182" s="145">
        <f t="shared" si="39"/>
        <v>0</v>
      </c>
      <c r="X182" s="145">
        <f t="shared" si="39"/>
        <v>0</v>
      </c>
      <c r="Y182" s="161">
        <f t="shared" si="39"/>
        <v>0</v>
      </c>
    </row>
    <row r="183" spans="1:25" s="8" customFormat="1" ht="12.75">
      <c r="A183" s="781"/>
      <c r="B183" s="764"/>
      <c r="C183" s="765"/>
      <c r="D183" s="767"/>
      <c r="E183" s="769"/>
      <c r="F183" s="771"/>
      <c r="G183" s="773"/>
      <c r="H183" s="775"/>
      <c r="I183" s="777"/>
      <c r="J183" s="777"/>
      <c r="K183" s="779"/>
      <c r="L183" s="162"/>
      <c r="M183" s="163"/>
      <c r="N183" s="163"/>
      <c r="O183" s="163"/>
      <c r="P183" s="163"/>
      <c r="Q183" s="163"/>
      <c r="R183" s="163"/>
      <c r="S183" s="163"/>
      <c r="T183" s="163"/>
      <c r="U183" s="163"/>
      <c r="V183" s="163"/>
      <c r="W183" s="163"/>
      <c r="X183" s="163"/>
      <c r="Y183" s="164"/>
    </row>
    <row r="184" spans="1:25" s="8" customFormat="1" ht="12.75">
      <c r="A184" s="782"/>
      <c r="B184" s="762" t="s">
        <v>457</v>
      </c>
      <c r="C184" s="763"/>
      <c r="D184" s="766"/>
      <c r="E184" s="768"/>
      <c r="F184" s="770">
        <f>+IF(E184=0,0,(1-1/(1+$F$53))/(1-1/(1+$F$53)^E184))</f>
        <v>0</v>
      </c>
      <c r="G184" s="772"/>
      <c r="H184" s="774"/>
      <c r="I184" s="776"/>
      <c r="J184" s="776"/>
      <c r="K184" s="778">
        <f>F184*J184</f>
        <v>0</v>
      </c>
      <c r="L184" s="145">
        <f aca="true" t="shared" si="40" ref="L184:Y184">L185*$K184</f>
        <v>0</v>
      </c>
      <c r="M184" s="145">
        <f t="shared" si="40"/>
        <v>0</v>
      </c>
      <c r="N184" s="145">
        <f t="shared" si="40"/>
        <v>0</v>
      </c>
      <c r="O184" s="145">
        <f t="shared" si="40"/>
        <v>0</v>
      </c>
      <c r="P184" s="145">
        <f t="shared" si="40"/>
        <v>0</v>
      </c>
      <c r="Q184" s="145">
        <f t="shared" si="40"/>
        <v>0</v>
      </c>
      <c r="R184" s="145">
        <f t="shared" si="40"/>
        <v>0</v>
      </c>
      <c r="S184" s="145">
        <f t="shared" si="40"/>
        <v>0</v>
      </c>
      <c r="T184" s="145">
        <f t="shared" si="40"/>
        <v>0</v>
      </c>
      <c r="U184" s="145">
        <f t="shared" si="40"/>
        <v>0</v>
      </c>
      <c r="V184" s="145">
        <f t="shared" si="40"/>
        <v>0</v>
      </c>
      <c r="W184" s="145">
        <f t="shared" si="40"/>
        <v>0</v>
      </c>
      <c r="X184" s="145">
        <f t="shared" si="40"/>
        <v>0</v>
      </c>
      <c r="Y184" s="161">
        <f t="shared" si="40"/>
        <v>0</v>
      </c>
    </row>
    <row r="185" spans="1:25" s="8" customFormat="1" ht="12.75">
      <c r="A185" s="781"/>
      <c r="B185" s="764"/>
      <c r="C185" s="765"/>
      <c r="D185" s="767"/>
      <c r="E185" s="769"/>
      <c r="F185" s="771"/>
      <c r="G185" s="773"/>
      <c r="H185" s="775"/>
      <c r="I185" s="777"/>
      <c r="J185" s="777"/>
      <c r="K185" s="779"/>
      <c r="L185" s="162"/>
      <c r="M185" s="163"/>
      <c r="N185" s="163"/>
      <c r="O185" s="163"/>
      <c r="P185" s="163"/>
      <c r="Q185" s="163"/>
      <c r="R185" s="163"/>
      <c r="S185" s="163"/>
      <c r="T185" s="163"/>
      <c r="U185" s="163"/>
      <c r="V185" s="163"/>
      <c r="W185" s="163"/>
      <c r="X185" s="163"/>
      <c r="Y185" s="164"/>
    </row>
    <row r="186" spans="1:25" s="8" customFormat="1" ht="12.75">
      <c r="A186" s="782"/>
      <c r="B186" s="762" t="s">
        <v>458</v>
      </c>
      <c r="C186" s="763"/>
      <c r="D186" s="766"/>
      <c r="E186" s="768"/>
      <c r="F186" s="770">
        <f>+IF(E186=0,0,(1-1/(1+$F$53))/(1-1/(1+$F$53)^E186))</f>
        <v>0</v>
      </c>
      <c r="G186" s="772"/>
      <c r="H186" s="774"/>
      <c r="I186" s="776"/>
      <c r="J186" s="776"/>
      <c r="K186" s="778">
        <f>F186*J186</f>
        <v>0</v>
      </c>
      <c r="L186" s="145">
        <f aca="true" t="shared" si="41" ref="L186:Y186">L187*$K186</f>
        <v>0</v>
      </c>
      <c r="M186" s="145">
        <f t="shared" si="41"/>
        <v>0</v>
      </c>
      <c r="N186" s="145">
        <f t="shared" si="41"/>
        <v>0</v>
      </c>
      <c r="O186" s="145">
        <f t="shared" si="41"/>
        <v>0</v>
      </c>
      <c r="P186" s="145">
        <f t="shared" si="41"/>
        <v>0</v>
      </c>
      <c r="Q186" s="145">
        <f t="shared" si="41"/>
        <v>0</v>
      </c>
      <c r="R186" s="145">
        <f t="shared" si="41"/>
        <v>0</v>
      </c>
      <c r="S186" s="145">
        <f t="shared" si="41"/>
        <v>0</v>
      </c>
      <c r="T186" s="145">
        <f t="shared" si="41"/>
        <v>0</v>
      </c>
      <c r="U186" s="145">
        <f t="shared" si="41"/>
        <v>0</v>
      </c>
      <c r="V186" s="145">
        <f t="shared" si="41"/>
        <v>0</v>
      </c>
      <c r="W186" s="145">
        <f t="shared" si="41"/>
        <v>0</v>
      </c>
      <c r="X186" s="145">
        <f t="shared" si="41"/>
        <v>0</v>
      </c>
      <c r="Y186" s="161">
        <f t="shared" si="41"/>
        <v>0</v>
      </c>
    </row>
    <row r="187" spans="1:25" s="8" customFormat="1" ht="12.75">
      <c r="A187" s="781"/>
      <c r="B187" s="764"/>
      <c r="C187" s="765"/>
      <c r="D187" s="767"/>
      <c r="E187" s="769"/>
      <c r="F187" s="771"/>
      <c r="G187" s="773"/>
      <c r="H187" s="775"/>
      <c r="I187" s="777"/>
      <c r="J187" s="777"/>
      <c r="K187" s="779"/>
      <c r="L187" s="162"/>
      <c r="M187" s="163"/>
      <c r="N187" s="163"/>
      <c r="O187" s="163"/>
      <c r="P187" s="163"/>
      <c r="Q187" s="163"/>
      <c r="R187" s="163"/>
      <c r="S187" s="163"/>
      <c r="T187" s="163"/>
      <c r="U187" s="163"/>
      <c r="V187" s="163"/>
      <c r="W187" s="163"/>
      <c r="X187" s="163"/>
      <c r="Y187" s="164"/>
    </row>
    <row r="188" spans="1:25" s="8" customFormat="1" ht="12.75">
      <c r="A188" s="782"/>
      <c r="B188" s="762" t="s">
        <v>459</v>
      </c>
      <c r="C188" s="763"/>
      <c r="D188" s="766"/>
      <c r="E188" s="768"/>
      <c r="F188" s="770">
        <f>+IF(E188=0,0,(1-1/(1+$F$53))/(1-1/(1+$F$53)^E188))</f>
        <v>0</v>
      </c>
      <c r="G188" s="772"/>
      <c r="H188" s="774"/>
      <c r="I188" s="776"/>
      <c r="J188" s="776"/>
      <c r="K188" s="778">
        <f>F188*J188</f>
        <v>0</v>
      </c>
      <c r="L188" s="145">
        <f aca="true" t="shared" si="42" ref="L188:Y188">L189*$K188</f>
        <v>0</v>
      </c>
      <c r="M188" s="145">
        <f t="shared" si="42"/>
        <v>0</v>
      </c>
      <c r="N188" s="145">
        <f t="shared" si="42"/>
        <v>0</v>
      </c>
      <c r="O188" s="145">
        <f t="shared" si="42"/>
        <v>0</v>
      </c>
      <c r="P188" s="145">
        <f t="shared" si="42"/>
        <v>0</v>
      </c>
      <c r="Q188" s="145">
        <f t="shared" si="42"/>
        <v>0</v>
      </c>
      <c r="R188" s="145">
        <f t="shared" si="42"/>
        <v>0</v>
      </c>
      <c r="S188" s="145">
        <f t="shared" si="42"/>
        <v>0</v>
      </c>
      <c r="T188" s="145">
        <f t="shared" si="42"/>
        <v>0</v>
      </c>
      <c r="U188" s="145">
        <f t="shared" si="42"/>
        <v>0</v>
      </c>
      <c r="V188" s="145">
        <f t="shared" si="42"/>
        <v>0</v>
      </c>
      <c r="W188" s="145">
        <f t="shared" si="42"/>
        <v>0</v>
      </c>
      <c r="X188" s="145">
        <f t="shared" si="42"/>
        <v>0</v>
      </c>
      <c r="Y188" s="161">
        <f t="shared" si="42"/>
        <v>0</v>
      </c>
    </row>
    <row r="189" spans="1:25" s="8" customFormat="1" ht="12.75">
      <c r="A189" s="781"/>
      <c r="B189" s="764"/>
      <c r="C189" s="765"/>
      <c r="D189" s="767"/>
      <c r="E189" s="769"/>
      <c r="F189" s="771"/>
      <c r="G189" s="773"/>
      <c r="H189" s="775"/>
      <c r="I189" s="777"/>
      <c r="J189" s="777"/>
      <c r="K189" s="779"/>
      <c r="L189" s="162"/>
      <c r="M189" s="163"/>
      <c r="N189" s="163"/>
      <c r="O189" s="163"/>
      <c r="P189" s="163"/>
      <c r="Q189" s="163"/>
      <c r="R189" s="163"/>
      <c r="S189" s="163"/>
      <c r="T189" s="163"/>
      <c r="U189" s="163"/>
      <c r="V189" s="163"/>
      <c r="W189" s="163"/>
      <c r="X189" s="163"/>
      <c r="Y189" s="164"/>
    </row>
    <row r="190" spans="1:25" s="8" customFormat="1" ht="12.75">
      <c r="A190" s="782"/>
      <c r="B190" s="762" t="s">
        <v>460</v>
      </c>
      <c r="C190" s="763"/>
      <c r="D190" s="766"/>
      <c r="E190" s="768"/>
      <c r="F190" s="770">
        <f>+IF(E190=0,0,(1-1/(1+$F$53))/(1-1/(1+$F$53)^E190))</f>
        <v>0</v>
      </c>
      <c r="G190" s="772"/>
      <c r="H190" s="774"/>
      <c r="I190" s="776"/>
      <c r="J190" s="776"/>
      <c r="K190" s="778">
        <f>F190*J190</f>
        <v>0</v>
      </c>
      <c r="L190" s="145">
        <f aca="true" t="shared" si="43" ref="L190:Y190">L191*$K190</f>
        <v>0</v>
      </c>
      <c r="M190" s="145">
        <f t="shared" si="43"/>
        <v>0</v>
      </c>
      <c r="N190" s="145">
        <f t="shared" si="43"/>
        <v>0</v>
      </c>
      <c r="O190" s="145">
        <f t="shared" si="43"/>
        <v>0</v>
      </c>
      <c r="P190" s="145">
        <f t="shared" si="43"/>
        <v>0</v>
      </c>
      <c r="Q190" s="145">
        <f t="shared" si="43"/>
        <v>0</v>
      </c>
      <c r="R190" s="145">
        <f t="shared" si="43"/>
        <v>0</v>
      </c>
      <c r="S190" s="145">
        <f t="shared" si="43"/>
        <v>0</v>
      </c>
      <c r="T190" s="145">
        <f t="shared" si="43"/>
        <v>0</v>
      </c>
      <c r="U190" s="145">
        <f t="shared" si="43"/>
        <v>0</v>
      </c>
      <c r="V190" s="145">
        <f t="shared" si="43"/>
        <v>0</v>
      </c>
      <c r="W190" s="145">
        <f t="shared" si="43"/>
        <v>0</v>
      </c>
      <c r="X190" s="145">
        <f t="shared" si="43"/>
        <v>0</v>
      </c>
      <c r="Y190" s="161">
        <f t="shared" si="43"/>
        <v>0</v>
      </c>
    </row>
    <row r="191" spans="1:25" s="8" customFormat="1" ht="12.75">
      <c r="A191" s="781"/>
      <c r="B191" s="764"/>
      <c r="C191" s="765"/>
      <c r="D191" s="767"/>
      <c r="E191" s="769"/>
      <c r="F191" s="771"/>
      <c r="G191" s="773"/>
      <c r="H191" s="775"/>
      <c r="I191" s="777"/>
      <c r="J191" s="777"/>
      <c r="K191" s="779"/>
      <c r="L191" s="162"/>
      <c r="M191" s="163"/>
      <c r="N191" s="163"/>
      <c r="O191" s="163"/>
      <c r="P191" s="163"/>
      <c r="Q191" s="163"/>
      <c r="R191" s="163"/>
      <c r="S191" s="163"/>
      <c r="T191" s="163"/>
      <c r="U191" s="163"/>
      <c r="V191" s="163"/>
      <c r="W191" s="163"/>
      <c r="X191" s="163"/>
      <c r="Y191" s="164"/>
    </row>
    <row r="192" spans="1:25" s="8" customFormat="1" ht="12.75">
      <c r="A192" s="780"/>
      <c r="B192" s="762" t="s">
        <v>461</v>
      </c>
      <c r="C192" s="763"/>
      <c r="D192" s="766"/>
      <c r="E192" s="768"/>
      <c r="F192" s="770">
        <f>+IF(E192=0,0,(1-1/(1+$F$53))/(1-1/(1+$F$53)^E192))</f>
        <v>0</v>
      </c>
      <c r="G192" s="772"/>
      <c r="H192" s="774"/>
      <c r="I192" s="776"/>
      <c r="J192" s="776"/>
      <c r="K192" s="778">
        <f>F192*J192</f>
        <v>0</v>
      </c>
      <c r="L192" s="145">
        <f>L193*$K192</f>
        <v>0</v>
      </c>
      <c r="M192" s="145">
        <f>M193*$K192</f>
        <v>0</v>
      </c>
      <c r="N192" s="145">
        <f aca="true" t="shared" si="44" ref="N192:Y192">N193*$K192</f>
        <v>0</v>
      </c>
      <c r="O192" s="145">
        <f t="shared" si="44"/>
        <v>0</v>
      </c>
      <c r="P192" s="145">
        <f t="shared" si="44"/>
        <v>0</v>
      </c>
      <c r="Q192" s="145">
        <f t="shared" si="44"/>
        <v>0</v>
      </c>
      <c r="R192" s="145">
        <f t="shared" si="44"/>
        <v>0</v>
      </c>
      <c r="S192" s="145">
        <f t="shared" si="44"/>
        <v>0</v>
      </c>
      <c r="T192" s="145">
        <f t="shared" si="44"/>
        <v>0</v>
      </c>
      <c r="U192" s="145">
        <f t="shared" si="44"/>
        <v>0</v>
      </c>
      <c r="V192" s="145">
        <f t="shared" si="44"/>
        <v>0</v>
      </c>
      <c r="W192" s="145">
        <f t="shared" si="44"/>
        <v>0</v>
      </c>
      <c r="X192" s="145">
        <f t="shared" si="44"/>
        <v>0</v>
      </c>
      <c r="Y192" s="161">
        <f t="shared" si="44"/>
        <v>0</v>
      </c>
    </row>
    <row r="193" spans="1:25" s="8" customFormat="1" ht="12.75">
      <c r="A193" s="781"/>
      <c r="B193" s="764"/>
      <c r="C193" s="765"/>
      <c r="D193" s="767"/>
      <c r="E193" s="769"/>
      <c r="F193" s="771"/>
      <c r="G193" s="773"/>
      <c r="H193" s="775"/>
      <c r="I193" s="777"/>
      <c r="J193" s="777"/>
      <c r="K193" s="779"/>
      <c r="L193" s="162"/>
      <c r="M193" s="163"/>
      <c r="N193" s="163"/>
      <c r="O193" s="163"/>
      <c r="P193" s="163"/>
      <c r="Q193" s="163"/>
      <c r="R193" s="163"/>
      <c r="S193" s="163"/>
      <c r="T193" s="163"/>
      <c r="U193" s="163"/>
      <c r="V193" s="163"/>
      <c r="W193" s="163"/>
      <c r="X193" s="163"/>
      <c r="Y193" s="164"/>
    </row>
    <row r="194" spans="1:25" s="8" customFormat="1" ht="12.75">
      <c r="A194" s="782"/>
      <c r="B194" s="762" t="s">
        <v>462</v>
      </c>
      <c r="C194" s="763"/>
      <c r="D194" s="766"/>
      <c r="E194" s="768"/>
      <c r="F194" s="770">
        <f>+IF(E194=0,0,(1-1/(1+$F$53))/(1-1/(1+$F$53)^E194))</f>
        <v>0</v>
      </c>
      <c r="G194" s="772"/>
      <c r="H194" s="774"/>
      <c r="I194" s="776"/>
      <c r="J194" s="776"/>
      <c r="K194" s="778">
        <f>F194*J194</f>
        <v>0</v>
      </c>
      <c r="L194" s="145">
        <f>L195*$K194</f>
        <v>0</v>
      </c>
      <c r="M194" s="145">
        <f>M195*$K194</f>
        <v>0</v>
      </c>
      <c r="N194" s="145">
        <f aca="true" t="shared" si="45" ref="N194:Y194">N195*$K194</f>
        <v>0</v>
      </c>
      <c r="O194" s="145">
        <f t="shared" si="45"/>
        <v>0</v>
      </c>
      <c r="P194" s="145">
        <f t="shared" si="45"/>
        <v>0</v>
      </c>
      <c r="Q194" s="145">
        <f t="shared" si="45"/>
        <v>0</v>
      </c>
      <c r="R194" s="145">
        <f t="shared" si="45"/>
        <v>0</v>
      </c>
      <c r="S194" s="145">
        <f t="shared" si="45"/>
        <v>0</v>
      </c>
      <c r="T194" s="145">
        <f t="shared" si="45"/>
        <v>0</v>
      </c>
      <c r="U194" s="145">
        <f t="shared" si="45"/>
        <v>0</v>
      </c>
      <c r="V194" s="145">
        <f t="shared" si="45"/>
        <v>0</v>
      </c>
      <c r="W194" s="145">
        <f t="shared" si="45"/>
        <v>0</v>
      </c>
      <c r="X194" s="145">
        <f t="shared" si="45"/>
        <v>0</v>
      </c>
      <c r="Y194" s="161">
        <f t="shared" si="45"/>
        <v>0</v>
      </c>
    </row>
    <row r="195" spans="1:25" s="8" customFormat="1" ht="12.75">
      <c r="A195" s="781"/>
      <c r="B195" s="764"/>
      <c r="C195" s="765"/>
      <c r="D195" s="767"/>
      <c r="E195" s="769"/>
      <c r="F195" s="771"/>
      <c r="G195" s="773"/>
      <c r="H195" s="775"/>
      <c r="I195" s="777"/>
      <c r="J195" s="777"/>
      <c r="K195" s="779"/>
      <c r="L195" s="162"/>
      <c r="M195" s="163"/>
      <c r="N195" s="163"/>
      <c r="O195" s="163"/>
      <c r="P195" s="163"/>
      <c r="Q195" s="163"/>
      <c r="R195" s="163"/>
      <c r="S195" s="163"/>
      <c r="T195" s="163"/>
      <c r="U195" s="163"/>
      <c r="V195" s="163"/>
      <c r="W195" s="163"/>
      <c r="X195" s="163"/>
      <c r="Y195" s="164"/>
    </row>
    <row r="196" spans="1:25" s="8" customFormat="1" ht="12.75">
      <c r="A196" s="782"/>
      <c r="B196" s="762" t="s">
        <v>461</v>
      </c>
      <c r="C196" s="763"/>
      <c r="D196" s="766"/>
      <c r="E196" s="768"/>
      <c r="F196" s="770">
        <f>+IF(E196=0,0,(1-1/(1+$F$53))/(1-1/(1+$F$53)^E196))</f>
        <v>0</v>
      </c>
      <c r="G196" s="772"/>
      <c r="H196" s="774"/>
      <c r="I196" s="776"/>
      <c r="J196" s="776"/>
      <c r="K196" s="778">
        <f>F196*J196</f>
        <v>0</v>
      </c>
      <c r="L196" s="145">
        <f>L197*$K196</f>
        <v>0</v>
      </c>
      <c r="M196" s="145">
        <f>M197*$K196</f>
        <v>0</v>
      </c>
      <c r="N196" s="145">
        <f aca="true" t="shared" si="46" ref="N196:Y198">N197*$K196</f>
        <v>0</v>
      </c>
      <c r="O196" s="145">
        <f t="shared" si="46"/>
        <v>0</v>
      </c>
      <c r="P196" s="145">
        <f t="shared" si="46"/>
        <v>0</v>
      </c>
      <c r="Q196" s="145">
        <f t="shared" si="46"/>
        <v>0</v>
      </c>
      <c r="R196" s="145">
        <f t="shared" si="46"/>
        <v>0</v>
      </c>
      <c r="S196" s="145">
        <f t="shared" si="46"/>
        <v>0</v>
      </c>
      <c r="T196" s="145">
        <f t="shared" si="46"/>
        <v>0</v>
      </c>
      <c r="U196" s="145">
        <f t="shared" si="46"/>
        <v>0</v>
      </c>
      <c r="V196" s="145">
        <f t="shared" si="46"/>
        <v>0</v>
      </c>
      <c r="W196" s="145">
        <f t="shared" si="46"/>
        <v>0</v>
      </c>
      <c r="X196" s="145">
        <f t="shared" si="46"/>
        <v>0</v>
      </c>
      <c r="Y196" s="161">
        <f t="shared" si="46"/>
        <v>0</v>
      </c>
    </row>
    <row r="197" spans="1:25" s="8" customFormat="1" ht="12.75">
      <c r="A197" s="781"/>
      <c r="B197" s="764"/>
      <c r="C197" s="765"/>
      <c r="D197" s="767"/>
      <c r="E197" s="769"/>
      <c r="F197" s="771"/>
      <c r="G197" s="773"/>
      <c r="H197" s="775"/>
      <c r="I197" s="777"/>
      <c r="J197" s="777"/>
      <c r="K197" s="779"/>
      <c r="L197" s="162"/>
      <c r="M197" s="163"/>
      <c r="N197" s="163"/>
      <c r="O197" s="163"/>
      <c r="P197" s="163"/>
      <c r="Q197" s="163"/>
      <c r="R197" s="163"/>
      <c r="S197" s="163"/>
      <c r="T197" s="163"/>
      <c r="U197" s="163"/>
      <c r="V197" s="163"/>
      <c r="W197" s="163"/>
      <c r="X197" s="163"/>
      <c r="Y197" s="164"/>
    </row>
    <row r="198" spans="1:25" s="8" customFormat="1" ht="12.75">
      <c r="A198" s="782"/>
      <c r="B198" s="762" t="s">
        <v>463</v>
      </c>
      <c r="C198" s="763"/>
      <c r="D198" s="766"/>
      <c r="E198" s="768"/>
      <c r="F198" s="770">
        <f>+IF(E198=0,0,(1-1/(1+$F$53))/(1-1/(1+$F$53)^E198))</f>
        <v>0</v>
      </c>
      <c r="G198" s="772"/>
      <c r="H198" s="774"/>
      <c r="I198" s="776"/>
      <c r="J198" s="776"/>
      <c r="K198" s="778">
        <f>F198*J198</f>
        <v>0</v>
      </c>
      <c r="L198" s="145">
        <f>L199*$K198</f>
        <v>0</v>
      </c>
      <c r="M198" s="145">
        <f>M199*$K198</f>
        <v>0</v>
      </c>
      <c r="N198" s="145">
        <f t="shared" si="46"/>
        <v>0</v>
      </c>
      <c r="O198" s="145">
        <f t="shared" si="46"/>
        <v>0</v>
      </c>
      <c r="P198" s="145">
        <f t="shared" si="46"/>
        <v>0</v>
      </c>
      <c r="Q198" s="145">
        <f t="shared" si="46"/>
        <v>0</v>
      </c>
      <c r="R198" s="145">
        <f t="shared" si="46"/>
        <v>0</v>
      </c>
      <c r="S198" s="145">
        <f t="shared" si="46"/>
        <v>0</v>
      </c>
      <c r="T198" s="145">
        <f t="shared" si="46"/>
        <v>0</v>
      </c>
      <c r="U198" s="145">
        <f t="shared" si="46"/>
        <v>0</v>
      </c>
      <c r="V198" s="145">
        <f t="shared" si="46"/>
        <v>0</v>
      </c>
      <c r="W198" s="145">
        <f t="shared" si="46"/>
        <v>0</v>
      </c>
      <c r="X198" s="145">
        <f t="shared" si="46"/>
        <v>0</v>
      </c>
      <c r="Y198" s="161">
        <f t="shared" si="46"/>
        <v>0</v>
      </c>
    </row>
    <row r="199" spans="1:25" s="8" customFormat="1" ht="12.75">
      <c r="A199" s="781"/>
      <c r="B199" s="764"/>
      <c r="C199" s="765"/>
      <c r="D199" s="767"/>
      <c r="E199" s="769"/>
      <c r="F199" s="771"/>
      <c r="G199" s="773"/>
      <c r="H199" s="775"/>
      <c r="I199" s="777"/>
      <c r="J199" s="777"/>
      <c r="K199" s="779"/>
      <c r="L199" s="162"/>
      <c r="M199" s="163"/>
      <c r="N199" s="163"/>
      <c r="O199" s="163"/>
      <c r="P199" s="163"/>
      <c r="Q199" s="163"/>
      <c r="R199" s="163"/>
      <c r="S199" s="163"/>
      <c r="T199" s="163"/>
      <c r="U199" s="163"/>
      <c r="V199" s="163"/>
      <c r="W199" s="163"/>
      <c r="X199" s="163"/>
      <c r="Y199" s="164"/>
    </row>
    <row r="200" spans="1:25" s="8" customFormat="1" ht="12.75">
      <c r="A200" s="782"/>
      <c r="B200" s="762" t="s">
        <v>464</v>
      </c>
      <c r="C200" s="763"/>
      <c r="D200" s="766"/>
      <c r="E200" s="768"/>
      <c r="F200" s="770">
        <f>+IF(E200=0,0,(1-1/(1+$F$53))/(1-1/(1+$F$53)^E200))</f>
        <v>0</v>
      </c>
      <c r="G200" s="772"/>
      <c r="H200" s="774"/>
      <c r="I200" s="776"/>
      <c r="J200" s="776"/>
      <c r="K200" s="778">
        <f>F200*J200</f>
        <v>0</v>
      </c>
      <c r="L200" s="145">
        <f>L201*$K200</f>
        <v>0</v>
      </c>
      <c r="M200" s="145">
        <f>M201*$K200</f>
        <v>0</v>
      </c>
      <c r="N200" s="145">
        <f aca="true" t="shared" si="47" ref="N200:Y202">N201*$K200</f>
        <v>0</v>
      </c>
      <c r="O200" s="145">
        <f t="shared" si="47"/>
        <v>0</v>
      </c>
      <c r="P200" s="145">
        <f t="shared" si="47"/>
        <v>0</v>
      </c>
      <c r="Q200" s="145">
        <f t="shared" si="47"/>
        <v>0</v>
      </c>
      <c r="R200" s="145">
        <f t="shared" si="47"/>
        <v>0</v>
      </c>
      <c r="S200" s="145">
        <f t="shared" si="47"/>
        <v>0</v>
      </c>
      <c r="T200" s="145">
        <f t="shared" si="47"/>
        <v>0</v>
      </c>
      <c r="U200" s="145">
        <f t="shared" si="47"/>
        <v>0</v>
      </c>
      <c r="V200" s="145">
        <f t="shared" si="47"/>
        <v>0</v>
      </c>
      <c r="W200" s="145">
        <f t="shared" si="47"/>
        <v>0</v>
      </c>
      <c r="X200" s="145">
        <f t="shared" si="47"/>
        <v>0</v>
      </c>
      <c r="Y200" s="161">
        <f t="shared" si="47"/>
        <v>0</v>
      </c>
    </row>
    <row r="201" spans="1:25" s="8" customFormat="1" ht="12.75">
      <c r="A201" s="781"/>
      <c r="B201" s="764"/>
      <c r="C201" s="765"/>
      <c r="D201" s="767"/>
      <c r="E201" s="769"/>
      <c r="F201" s="771"/>
      <c r="G201" s="773"/>
      <c r="H201" s="775"/>
      <c r="I201" s="777"/>
      <c r="J201" s="777"/>
      <c r="K201" s="779"/>
      <c r="L201" s="162"/>
      <c r="M201" s="163"/>
      <c r="N201" s="163"/>
      <c r="O201" s="163"/>
      <c r="P201" s="163"/>
      <c r="Q201" s="163"/>
      <c r="R201" s="163"/>
      <c r="S201" s="163"/>
      <c r="T201" s="163"/>
      <c r="U201" s="163"/>
      <c r="V201" s="163"/>
      <c r="W201" s="163"/>
      <c r="X201" s="163"/>
      <c r="Y201" s="164"/>
    </row>
    <row r="202" spans="1:25" s="8" customFormat="1" ht="12.75">
      <c r="A202" s="780"/>
      <c r="B202" s="762" t="s">
        <v>465</v>
      </c>
      <c r="C202" s="763"/>
      <c r="D202" s="766"/>
      <c r="E202" s="768"/>
      <c r="F202" s="770">
        <f>+IF(E202=0,0,(1-1/(1+$F$53))/(1-1/(1+$F$53)^E202))</f>
        <v>0</v>
      </c>
      <c r="G202" s="772"/>
      <c r="H202" s="774"/>
      <c r="I202" s="776"/>
      <c r="J202" s="776"/>
      <c r="K202" s="778">
        <f>F202*J202</f>
        <v>0</v>
      </c>
      <c r="L202" s="145">
        <f>L203*$K202</f>
        <v>0</v>
      </c>
      <c r="M202" s="145">
        <f>M203*$K202</f>
        <v>0</v>
      </c>
      <c r="N202" s="145">
        <f t="shared" si="47"/>
        <v>0</v>
      </c>
      <c r="O202" s="145">
        <f t="shared" si="47"/>
        <v>0</v>
      </c>
      <c r="P202" s="145">
        <f t="shared" si="47"/>
        <v>0</v>
      </c>
      <c r="Q202" s="145">
        <f t="shared" si="47"/>
        <v>0</v>
      </c>
      <c r="R202" s="145">
        <f t="shared" si="47"/>
        <v>0</v>
      </c>
      <c r="S202" s="145">
        <f t="shared" si="47"/>
        <v>0</v>
      </c>
      <c r="T202" s="145">
        <f t="shared" si="47"/>
        <v>0</v>
      </c>
      <c r="U202" s="145">
        <f t="shared" si="47"/>
        <v>0</v>
      </c>
      <c r="V202" s="145">
        <f t="shared" si="47"/>
        <v>0</v>
      </c>
      <c r="W202" s="145">
        <f t="shared" si="47"/>
        <v>0</v>
      </c>
      <c r="X202" s="145">
        <f t="shared" si="47"/>
        <v>0</v>
      </c>
      <c r="Y202" s="161">
        <f t="shared" si="47"/>
        <v>0</v>
      </c>
    </row>
    <row r="203" spans="1:25" s="8" customFormat="1" ht="12.75">
      <c r="A203" s="781"/>
      <c r="B203" s="764"/>
      <c r="C203" s="765"/>
      <c r="D203" s="767"/>
      <c r="E203" s="769"/>
      <c r="F203" s="771"/>
      <c r="G203" s="773"/>
      <c r="H203" s="775"/>
      <c r="I203" s="777"/>
      <c r="J203" s="777"/>
      <c r="K203" s="779"/>
      <c r="L203" s="162"/>
      <c r="M203" s="163"/>
      <c r="N203" s="163"/>
      <c r="O203" s="163"/>
      <c r="P203" s="163"/>
      <c r="Q203" s="163"/>
      <c r="R203" s="163"/>
      <c r="S203" s="163"/>
      <c r="T203" s="163"/>
      <c r="U203" s="163"/>
      <c r="V203" s="163"/>
      <c r="W203" s="163"/>
      <c r="X203" s="163"/>
      <c r="Y203" s="164"/>
    </row>
    <row r="204" spans="1:25" s="8" customFormat="1" ht="12.75">
      <c r="A204" s="782"/>
      <c r="B204" s="762" t="s">
        <v>466</v>
      </c>
      <c r="C204" s="763"/>
      <c r="D204" s="766"/>
      <c r="E204" s="768"/>
      <c r="F204" s="770">
        <f>+IF(E204=0,0,(1-1/(1+$F$53))/(1-1/(1+$F$53)^E204))</f>
        <v>0</v>
      </c>
      <c r="G204" s="772"/>
      <c r="H204" s="774"/>
      <c r="I204" s="776"/>
      <c r="J204" s="776"/>
      <c r="K204" s="778">
        <f>F204*J204</f>
        <v>0</v>
      </c>
      <c r="L204" s="145">
        <f aca="true" t="shared" si="48" ref="L204:Y204">L205*$K204</f>
        <v>0</v>
      </c>
      <c r="M204" s="145">
        <f t="shared" si="48"/>
        <v>0</v>
      </c>
      <c r="N204" s="145">
        <f t="shared" si="48"/>
        <v>0</v>
      </c>
      <c r="O204" s="145">
        <f t="shared" si="48"/>
        <v>0</v>
      </c>
      <c r="P204" s="145">
        <f t="shared" si="48"/>
        <v>0</v>
      </c>
      <c r="Q204" s="145">
        <f t="shared" si="48"/>
        <v>0</v>
      </c>
      <c r="R204" s="145">
        <f t="shared" si="48"/>
        <v>0</v>
      </c>
      <c r="S204" s="145">
        <f t="shared" si="48"/>
        <v>0</v>
      </c>
      <c r="T204" s="145">
        <f t="shared" si="48"/>
        <v>0</v>
      </c>
      <c r="U204" s="145">
        <f t="shared" si="48"/>
        <v>0</v>
      </c>
      <c r="V204" s="145">
        <f t="shared" si="48"/>
        <v>0</v>
      </c>
      <c r="W204" s="145">
        <f t="shared" si="48"/>
        <v>0</v>
      </c>
      <c r="X204" s="145">
        <f t="shared" si="48"/>
        <v>0</v>
      </c>
      <c r="Y204" s="161">
        <f t="shared" si="48"/>
        <v>0</v>
      </c>
    </row>
    <row r="205" spans="1:25" s="8" customFormat="1" ht="12.75">
      <c r="A205" s="781"/>
      <c r="B205" s="764"/>
      <c r="C205" s="765"/>
      <c r="D205" s="767"/>
      <c r="E205" s="769"/>
      <c r="F205" s="771"/>
      <c r="G205" s="773"/>
      <c r="H205" s="775"/>
      <c r="I205" s="777"/>
      <c r="J205" s="777"/>
      <c r="K205" s="779"/>
      <c r="L205" s="162"/>
      <c r="M205" s="163"/>
      <c r="N205" s="163"/>
      <c r="O205" s="163"/>
      <c r="P205" s="163"/>
      <c r="Q205" s="163"/>
      <c r="R205" s="163"/>
      <c r="S205" s="163"/>
      <c r="T205" s="163"/>
      <c r="U205" s="163"/>
      <c r="V205" s="163"/>
      <c r="W205" s="163"/>
      <c r="X205" s="163"/>
      <c r="Y205" s="164"/>
    </row>
    <row r="206" spans="1:25" s="8" customFormat="1" ht="12.75">
      <c r="A206" s="780"/>
      <c r="B206" s="762" t="s">
        <v>467</v>
      </c>
      <c r="C206" s="763"/>
      <c r="D206" s="766"/>
      <c r="E206" s="768"/>
      <c r="F206" s="770">
        <f>+IF(E206=0,0,(1-1/(1+$F$53))/(1-1/(1+$F$53)^E206))</f>
        <v>0</v>
      </c>
      <c r="G206" s="772"/>
      <c r="H206" s="774"/>
      <c r="I206" s="776"/>
      <c r="J206" s="776"/>
      <c r="K206" s="778">
        <f>F206*J206</f>
        <v>0</v>
      </c>
      <c r="L206" s="145">
        <f aca="true" t="shared" si="49" ref="L206:Y206">L207*$K206</f>
        <v>0</v>
      </c>
      <c r="M206" s="145">
        <f t="shared" si="49"/>
        <v>0</v>
      </c>
      <c r="N206" s="145">
        <f t="shared" si="49"/>
        <v>0</v>
      </c>
      <c r="O206" s="145">
        <f t="shared" si="49"/>
        <v>0</v>
      </c>
      <c r="P206" s="145">
        <f t="shared" si="49"/>
        <v>0</v>
      </c>
      <c r="Q206" s="145">
        <f t="shared" si="49"/>
        <v>0</v>
      </c>
      <c r="R206" s="145">
        <f t="shared" si="49"/>
        <v>0</v>
      </c>
      <c r="S206" s="145">
        <f t="shared" si="49"/>
        <v>0</v>
      </c>
      <c r="T206" s="145">
        <f t="shared" si="49"/>
        <v>0</v>
      </c>
      <c r="U206" s="145">
        <f t="shared" si="49"/>
        <v>0</v>
      </c>
      <c r="V206" s="145">
        <f t="shared" si="49"/>
        <v>0</v>
      </c>
      <c r="W206" s="145">
        <f t="shared" si="49"/>
        <v>0</v>
      </c>
      <c r="X206" s="145">
        <f t="shared" si="49"/>
        <v>0</v>
      </c>
      <c r="Y206" s="161">
        <f t="shared" si="49"/>
        <v>0</v>
      </c>
    </row>
    <row r="207" spans="1:25" s="8" customFormat="1" ht="12.75">
      <c r="A207" s="781"/>
      <c r="B207" s="764"/>
      <c r="C207" s="765"/>
      <c r="D207" s="767"/>
      <c r="E207" s="769"/>
      <c r="F207" s="771"/>
      <c r="G207" s="773"/>
      <c r="H207" s="775"/>
      <c r="I207" s="777"/>
      <c r="J207" s="777"/>
      <c r="K207" s="779"/>
      <c r="L207" s="162"/>
      <c r="M207" s="163"/>
      <c r="N207" s="163"/>
      <c r="O207" s="163"/>
      <c r="P207" s="163"/>
      <c r="Q207" s="163"/>
      <c r="R207" s="163"/>
      <c r="S207" s="163"/>
      <c r="T207" s="163"/>
      <c r="U207" s="163"/>
      <c r="V207" s="163"/>
      <c r="W207" s="163"/>
      <c r="X207" s="163"/>
      <c r="Y207" s="164"/>
    </row>
    <row r="208" spans="1:25" s="8" customFormat="1" ht="12.75">
      <c r="A208" s="782"/>
      <c r="B208" s="762" t="s">
        <v>468</v>
      </c>
      <c r="C208" s="763"/>
      <c r="D208" s="766"/>
      <c r="E208" s="768"/>
      <c r="F208" s="770">
        <f>+IF(E208=0,0,(1-1/(1+$F$53))/(1-1/(1+$F$53)^E208))</f>
        <v>0</v>
      </c>
      <c r="G208" s="772"/>
      <c r="H208" s="774"/>
      <c r="I208" s="776"/>
      <c r="J208" s="776"/>
      <c r="K208" s="778">
        <f>F208*J208</f>
        <v>0</v>
      </c>
      <c r="L208" s="145">
        <f aca="true" t="shared" si="50" ref="L208:Y208">L209*$K208</f>
        <v>0</v>
      </c>
      <c r="M208" s="145">
        <f t="shared" si="50"/>
        <v>0</v>
      </c>
      <c r="N208" s="145">
        <f t="shared" si="50"/>
        <v>0</v>
      </c>
      <c r="O208" s="145">
        <f t="shared" si="50"/>
        <v>0</v>
      </c>
      <c r="P208" s="145">
        <f t="shared" si="50"/>
        <v>0</v>
      </c>
      <c r="Q208" s="145">
        <f t="shared" si="50"/>
        <v>0</v>
      </c>
      <c r="R208" s="145">
        <f t="shared" si="50"/>
        <v>0</v>
      </c>
      <c r="S208" s="145">
        <f t="shared" si="50"/>
        <v>0</v>
      </c>
      <c r="T208" s="145">
        <f t="shared" si="50"/>
        <v>0</v>
      </c>
      <c r="U208" s="145">
        <f t="shared" si="50"/>
        <v>0</v>
      </c>
      <c r="V208" s="145">
        <f t="shared" si="50"/>
        <v>0</v>
      </c>
      <c r="W208" s="145">
        <f t="shared" si="50"/>
        <v>0</v>
      </c>
      <c r="X208" s="145">
        <f t="shared" si="50"/>
        <v>0</v>
      </c>
      <c r="Y208" s="161">
        <f t="shared" si="50"/>
        <v>0</v>
      </c>
    </row>
    <row r="209" spans="1:25" s="8" customFormat="1" ht="12.75">
      <c r="A209" s="781"/>
      <c r="B209" s="764"/>
      <c r="C209" s="765"/>
      <c r="D209" s="767"/>
      <c r="E209" s="769"/>
      <c r="F209" s="771"/>
      <c r="G209" s="773"/>
      <c r="H209" s="775"/>
      <c r="I209" s="777"/>
      <c r="J209" s="777"/>
      <c r="K209" s="779"/>
      <c r="L209" s="162"/>
      <c r="M209" s="163"/>
      <c r="N209" s="163"/>
      <c r="O209" s="163"/>
      <c r="P209" s="163"/>
      <c r="Q209" s="163"/>
      <c r="R209" s="163"/>
      <c r="S209" s="163"/>
      <c r="T209" s="163"/>
      <c r="U209" s="163"/>
      <c r="V209" s="163"/>
      <c r="W209" s="163"/>
      <c r="X209" s="163"/>
      <c r="Y209" s="164"/>
    </row>
    <row r="210" spans="1:25" s="8" customFormat="1" ht="12.75">
      <c r="A210" s="782"/>
      <c r="B210" s="762" t="s">
        <v>469</v>
      </c>
      <c r="C210" s="763"/>
      <c r="D210" s="766"/>
      <c r="E210" s="768"/>
      <c r="F210" s="770">
        <f>+IF(E210=0,0,(1-1/(1+$F$53))/(1-1/(1+$F$53)^E210))</f>
        <v>0</v>
      </c>
      <c r="G210" s="772"/>
      <c r="H210" s="774"/>
      <c r="I210" s="776"/>
      <c r="J210" s="776"/>
      <c r="K210" s="778">
        <f>F210*J210</f>
        <v>0</v>
      </c>
      <c r="L210" s="145">
        <f aca="true" t="shared" si="51" ref="L210:Y210">L211*$K210</f>
        <v>0</v>
      </c>
      <c r="M210" s="145">
        <f t="shared" si="51"/>
        <v>0</v>
      </c>
      <c r="N210" s="145">
        <f t="shared" si="51"/>
        <v>0</v>
      </c>
      <c r="O210" s="145">
        <f t="shared" si="51"/>
        <v>0</v>
      </c>
      <c r="P210" s="145">
        <f t="shared" si="51"/>
        <v>0</v>
      </c>
      <c r="Q210" s="145">
        <f t="shared" si="51"/>
        <v>0</v>
      </c>
      <c r="R210" s="145">
        <f t="shared" si="51"/>
        <v>0</v>
      </c>
      <c r="S210" s="145">
        <f t="shared" si="51"/>
        <v>0</v>
      </c>
      <c r="T210" s="145">
        <f t="shared" si="51"/>
        <v>0</v>
      </c>
      <c r="U210" s="145">
        <f t="shared" si="51"/>
        <v>0</v>
      </c>
      <c r="V210" s="145">
        <f t="shared" si="51"/>
        <v>0</v>
      </c>
      <c r="W210" s="145">
        <f t="shared" si="51"/>
        <v>0</v>
      </c>
      <c r="X210" s="145">
        <f t="shared" si="51"/>
        <v>0</v>
      </c>
      <c r="Y210" s="161">
        <f t="shared" si="51"/>
        <v>0</v>
      </c>
    </row>
    <row r="211" spans="1:25" s="8" customFormat="1" ht="12.75">
      <c r="A211" s="781"/>
      <c r="B211" s="764"/>
      <c r="C211" s="765"/>
      <c r="D211" s="767"/>
      <c r="E211" s="769"/>
      <c r="F211" s="771"/>
      <c r="G211" s="773"/>
      <c r="H211" s="775"/>
      <c r="I211" s="777"/>
      <c r="J211" s="777"/>
      <c r="K211" s="779"/>
      <c r="L211" s="162"/>
      <c r="M211" s="163"/>
      <c r="N211" s="163"/>
      <c r="O211" s="163"/>
      <c r="P211" s="163"/>
      <c r="Q211" s="163"/>
      <c r="R211" s="163"/>
      <c r="S211" s="163"/>
      <c r="T211" s="163"/>
      <c r="U211" s="163"/>
      <c r="V211" s="163"/>
      <c r="W211" s="163"/>
      <c r="X211" s="163"/>
      <c r="Y211" s="164"/>
    </row>
    <row r="212" spans="1:25" s="8" customFormat="1" ht="12.75">
      <c r="A212" s="780"/>
      <c r="B212" s="762" t="s">
        <v>470</v>
      </c>
      <c r="C212" s="763"/>
      <c r="D212" s="766"/>
      <c r="E212" s="768"/>
      <c r="F212" s="770">
        <f>+IF(E212=0,0,(1-1/(1+$F$53))/(1-1/(1+$F$53)^E212))</f>
        <v>0</v>
      </c>
      <c r="G212" s="772"/>
      <c r="H212" s="774"/>
      <c r="I212" s="776"/>
      <c r="J212" s="776"/>
      <c r="K212" s="778">
        <f>F212*J212</f>
        <v>0</v>
      </c>
      <c r="L212" s="145">
        <f>L213*$K212</f>
        <v>0</v>
      </c>
      <c r="M212" s="145">
        <f>M213*$K212</f>
        <v>0</v>
      </c>
      <c r="N212" s="145">
        <f aca="true" t="shared" si="52" ref="N212:Y212">N213*$K212</f>
        <v>0</v>
      </c>
      <c r="O212" s="145">
        <f t="shared" si="52"/>
        <v>0</v>
      </c>
      <c r="P212" s="145">
        <f t="shared" si="52"/>
        <v>0</v>
      </c>
      <c r="Q212" s="145">
        <f t="shared" si="52"/>
        <v>0</v>
      </c>
      <c r="R212" s="145">
        <f t="shared" si="52"/>
        <v>0</v>
      </c>
      <c r="S212" s="145">
        <f t="shared" si="52"/>
        <v>0</v>
      </c>
      <c r="T212" s="145">
        <f t="shared" si="52"/>
        <v>0</v>
      </c>
      <c r="U212" s="145">
        <f t="shared" si="52"/>
        <v>0</v>
      </c>
      <c r="V212" s="145">
        <f t="shared" si="52"/>
        <v>0</v>
      </c>
      <c r="W212" s="145">
        <f t="shared" si="52"/>
        <v>0</v>
      </c>
      <c r="X212" s="145">
        <f t="shared" si="52"/>
        <v>0</v>
      </c>
      <c r="Y212" s="161">
        <f t="shared" si="52"/>
        <v>0</v>
      </c>
    </row>
    <row r="213" spans="1:25" s="8" customFormat="1" ht="12.75">
      <c r="A213" s="781"/>
      <c r="B213" s="764"/>
      <c r="C213" s="765"/>
      <c r="D213" s="767"/>
      <c r="E213" s="769"/>
      <c r="F213" s="771"/>
      <c r="G213" s="773"/>
      <c r="H213" s="775"/>
      <c r="I213" s="777"/>
      <c r="J213" s="777"/>
      <c r="K213" s="779"/>
      <c r="L213" s="162"/>
      <c r="M213" s="163"/>
      <c r="N213" s="163"/>
      <c r="O213" s="163"/>
      <c r="P213" s="163"/>
      <c r="Q213" s="163"/>
      <c r="R213" s="163"/>
      <c r="S213" s="163"/>
      <c r="T213" s="163"/>
      <c r="U213" s="163"/>
      <c r="V213" s="163"/>
      <c r="W213" s="163"/>
      <c r="X213" s="163"/>
      <c r="Y213" s="164"/>
    </row>
    <row r="214" spans="1:25" s="8" customFormat="1" ht="12.75">
      <c r="A214" s="782"/>
      <c r="B214" s="762" t="s">
        <v>471</v>
      </c>
      <c r="C214" s="763"/>
      <c r="D214" s="766"/>
      <c r="E214" s="768"/>
      <c r="F214" s="770">
        <f>+IF(E214=0,0,(1-1/(1+$F$53))/(1-1/(1+$F$53)^E214))</f>
        <v>0</v>
      </c>
      <c r="G214" s="772"/>
      <c r="H214" s="774"/>
      <c r="I214" s="776"/>
      <c r="J214" s="776"/>
      <c r="K214" s="778">
        <f>F214*J214</f>
        <v>0</v>
      </c>
      <c r="L214" s="145">
        <f>L215*$K214</f>
        <v>0</v>
      </c>
      <c r="M214" s="145">
        <f>M215*$K214</f>
        <v>0</v>
      </c>
      <c r="N214" s="145">
        <f aca="true" t="shared" si="53" ref="N214:Y214">N215*$K214</f>
        <v>0</v>
      </c>
      <c r="O214" s="145">
        <f t="shared" si="53"/>
        <v>0</v>
      </c>
      <c r="P214" s="145">
        <f t="shared" si="53"/>
        <v>0</v>
      </c>
      <c r="Q214" s="145">
        <f t="shared" si="53"/>
        <v>0</v>
      </c>
      <c r="R214" s="145">
        <f t="shared" si="53"/>
        <v>0</v>
      </c>
      <c r="S214" s="145">
        <f t="shared" si="53"/>
        <v>0</v>
      </c>
      <c r="T214" s="145">
        <f t="shared" si="53"/>
        <v>0</v>
      </c>
      <c r="U214" s="145">
        <f t="shared" si="53"/>
        <v>0</v>
      </c>
      <c r="V214" s="145">
        <f t="shared" si="53"/>
        <v>0</v>
      </c>
      <c r="W214" s="145">
        <f t="shared" si="53"/>
        <v>0</v>
      </c>
      <c r="X214" s="145">
        <f t="shared" si="53"/>
        <v>0</v>
      </c>
      <c r="Y214" s="161">
        <f t="shared" si="53"/>
        <v>0</v>
      </c>
    </row>
    <row r="215" spans="1:25" s="8" customFormat="1" ht="12.75">
      <c r="A215" s="781"/>
      <c r="B215" s="764"/>
      <c r="C215" s="765"/>
      <c r="D215" s="767"/>
      <c r="E215" s="769"/>
      <c r="F215" s="771"/>
      <c r="G215" s="773"/>
      <c r="H215" s="775"/>
      <c r="I215" s="777"/>
      <c r="J215" s="777"/>
      <c r="K215" s="779"/>
      <c r="L215" s="162"/>
      <c r="M215" s="163"/>
      <c r="N215" s="163"/>
      <c r="O215" s="163"/>
      <c r="P215" s="163"/>
      <c r="Q215" s="163"/>
      <c r="R215" s="163"/>
      <c r="S215" s="163"/>
      <c r="T215" s="163"/>
      <c r="U215" s="163"/>
      <c r="V215" s="163"/>
      <c r="W215" s="163"/>
      <c r="X215" s="163"/>
      <c r="Y215" s="164"/>
    </row>
    <row r="216" spans="1:25" s="8" customFormat="1" ht="12.75">
      <c r="A216" s="782"/>
      <c r="B216" s="762" t="s">
        <v>471</v>
      </c>
      <c r="C216" s="763"/>
      <c r="D216" s="766"/>
      <c r="E216" s="768"/>
      <c r="F216" s="770">
        <f>+IF(E216=0,0,(1-1/(1+$F$53))/(1-1/(1+$F$53)^E216))</f>
        <v>0</v>
      </c>
      <c r="G216" s="772"/>
      <c r="H216" s="774"/>
      <c r="I216" s="776"/>
      <c r="J216" s="776"/>
      <c r="K216" s="778">
        <f>F216*J216</f>
        <v>0</v>
      </c>
      <c r="L216" s="145">
        <f>L217*$K216</f>
        <v>0</v>
      </c>
      <c r="M216" s="145">
        <f>M217*$K216</f>
        <v>0</v>
      </c>
      <c r="N216" s="145">
        <f aca="true" t="shared" si="54" ref="N216:Y218">N217*$K216</f>
        <v>0</v>
      </c>
      <c r="O216" s="145">
        <f t="shared" si="54"/>
        <v>0</v>
      </c>
      <c r="P216" s="145">
        <f t="shared" si="54"/>
        <v>0</v>
      </c>
      <c r="Q216" s="145">
        <f t="shared" si="54"/>
        <v>0</v>
      </c>
      <c r="R216" s="145">
        <f t="shared" si="54"/>
        <v>0</v>
      </c>
      <c r="S216" s="145">
        <f t="shared" si="54"/>
        <v>0</v>
      </c>
      <c r="T216" s="145">
        <f t="shared" si="54"/>
        <v>0</v>
      </c>
      <c r="U216" s="145">
        <f t="shared" si="54"/>
        <v>0</v>
      </c>
      <c r="V216" s="145">
        <f t="shared" si="54"/>
        <v>0</v>
      </c>
      <c r="W216" s="145">
        <f t="shared" si="54"/>
        <v>0</v>
      </c>
      <c r="X216" s="145">
        <f t="shared" si="54"/>
        <v>0</v>
      </c>
      <c r="Y216" s="161">
        <f t="shared" si="54"/>
        <v>0</v>
      </c>
    </row>
    <row r="217" spans="1:25" s="8" customFormat="1" ht="12.75">
      <c r="A217" s="781"/>
      <c r="B217" s="764"/>
      <c r="C217" s="765"/>
      <c r="D217" s="767"/>
      <c r="E217" s="769"/>
      <c r="F217" s="771"/>
      <c r="G217" s="773"/>
      <c r="H217" s="775"/>
      <c r="I217" s="777"/>
      <c r="J217" s="777"/>
      <c r="K217" s="779"/>
      <c r="L217" s="162"/>
      <c r="M217" s="163"/>
      <c r="N217" s="163"/>
      <c r="O217" s="163"/>
      <c r="P217" s="163"/>
      <c r="Q217" s="163"/>
      <c r="R217" s="163"/>
      <c r="S217" s="163"/>
      <c r="T217" s="163"/>
      <c r="U217" s="163"/>
      <c r="V217" s="163"/>
      <c r="W217" s="163"/>
      <c r="X217" s="163"/>
      <c r="Y217" s="164"/>
    </row>
    <row r="218" spans="1:25" s="8" customFormat="1" ht="12.75">
      <c r="A218" s="780"/>
      <c r="B218" s="762" t="s">
        <v>472</v>
      </c>
      <c r="C218" s="763"/>
      <c r="D218" s="766"/>
      <c r="E218" s="768"/>
      <c r="F218" s="770">
        <f>+IF(E218=0,0,(1-1/(1+$F$53))/(1-1/(1+$F$53)^E218))</f>
        <v>0</v>
      </c>
      <c r="G218" s="772"/>
      <c r="H218" s="774"/>
      <c r="I218" s="776"/>
      <c r="J218" s="776"/>
      <c r="K218" s="778">
        <f>F218*J218</f>
        <v>0</v>
      </c>
      <c r="L218" s="145">
        <f>L219*$K218</f>
        <v>0</v>
      </c>
      <c r="M218" s="145">
        <f>M219*$K218</f>
        <v>0</v>
      </c>
      <c r="N218" s="145">
        <f t="shared" si="54"/>
        <v>0</v>
      </c>
      <c r="O218" s="145">
        <f t="shared" si="54"/>
        <v>0</v>
      </c>
      <c r="P218" s="145">
        <f t="shared" si="54"/>
        <v>0</v>
      </c>
      <c r="Q218" s="145">
        <f t="shared" si="54"/>
        <v>0</v>
      </c>
      <c r="R218" s="145">
        <f t="shared" si="54"/>
        <v>0</v>
      </c>
      <c r="S218" s="145">
        <f t="shared" si="54"/>
        <v>0</v>
      </c>
      <c r="T218" s="145">
        <f t="shared" si="54"/>
        <v>0</v>
      </c>
      <c r="U218" s="145">
        <f t="shared" si="54"/>
        <v>0</v>
      </c>
      <c r="V218" s="145">
        <f t="shared" si="54"/>
        <v>0</v>
      </c>
      <c r="W218" s="145">
        <f t="shared" si="54"/>
        <v>0</v>
      </c>
      <c r="X218" s="145">
        <f t="shared" si="54"/>
        <v>0</v>
      </c>
      <c r="Y218" s="161">
        <f t="shared" si="54"/>
        <v>0</v>
      </c>
    </row>
    <row r="219" spans="1:25" s="8" customFormat="1" ht="12.75">
      <c r="A219" s="781"/>
      <c r="B219" s="764"/>
      <c r="C219" s="765"/>
      <c r="D219" s="767"/>
      <c r="E219" s="769"/>
      <c r="F219" s="771"/>
      <c r="G219" s="773"/>
      <c r="H219" s="775"/>
      <c r="I219" s="777"/>
      <c r="J219" s="777"/>
      <c r="K219" s="779"/>
      <c r="L219" s="162"/>
      <c r="M219" s="163"/>
      <c r="N219" s="163"/>
      <c r="O219" s="163"/>
      <c r="P219" s="163"/>
      <c r="Q219" s="163"/>
      <c r="R219" s="163"/>
      <c r="S219" s="163"/>
      <c r="T219" s="163"/>
      <c r="U219" s="163"/>
      <c r="V219" s="163"/>
      <c r="W219" s="163"/>
      <c r="X219" s="163"/>
      <c r="Y219" s="164"/>
    </row>
    <row r="220" spans="1:25" s="8" customFormat="1" ht="12.75">
      <c r="A220" s="782"/>
      <c r="B220" s="762" t="s">
        <v>473</v>
      </c>
      <c r="C220" s="763"/>
      <c r="D220" s="766"/>
      <c r="E220" s="768"/>
      <c r="F220" s="770">
        <f>+IF(E220=0,0,(1-1/(1+$F$53))/(1-1/(1+$F$53)^E220))</f>
        <v>0</v>
      </c>
      <c r="G220" s="772"/>
      <c r="H220" s="774"/>
      <c r="I220" s="776"/>
      <c r="J220" s="776"/>
      <c r="K220" s="778">
        <f>F220*J220</f>
        <v>0</v>
      </c>
      <c r="L220" s="145">
        <f>L221*$K220</f>
        <v>0</v>
      </c>
      <c r="M220" s="145">
        <f>M221*$K220</f>
        <v>0</v>
      </c>
      <c r="N220" s="145">
        <f aca="true" t="shared" si="55" ref="N220:Y222">N221*$K220</f>
        <v>0</v>
      </c>
      <c r="O220" s="145">
        <f t="shared" si="55"/>
        <v>0</v>
      </c>
      <c r="P220" s="145">
        <f t="shared" si="55"/>
        <v>0</v>
      </c>
      <c r="Q220" s="145">
        <f t="shared" si="55"/>
        <v>0</v>
      </c>
      <c r="R220" s="145">
        <f t="shared" si="55"/>
        <v>0</v>
      </c>
      <c r="S220" s="145">
        <f t="shared" si="55"/>
        <v>0</v>
      </c>
      <c r="T220" s="145">
        <f t="shared" si="55"/>
        <v>0</v>
      </c>
      <c r="U220" s="145">
        <f t="shared" si="55"/>
        <v>0</v>
      </c>
      <c r="V220" s="145">
        <f t="shared" si="55"/>
        <v>0</v>
      </c>
      <c r="W220" s="145">
        <f t="shared" si="55"/>
        <v>0</v>
      </c>
      <c r="X220" s="145">
        <f t="shared" si="55"/>
        <v>0</v>
      </c>
      <c r="Y220" s="161">
        <f t="shared" si="55"/>
        <v>0</v>
      </c>
    </row>
    <row r="221" spans="1:25" s="8" customFormat="1" ht="12.75">
      <c r="A221" s="781"/>
      <c r="B221" s="764"/>
      <c r="C221" s="765"/>
      <c r="D221" s="767"/>
      <c r="E221" s="769"/>
      <c r="F221" s="771"/>
      <c r="G221" s="773"/>
      <c r="H221" s="775"/>
      <c r="I221" s="777"/>
      <c r="J221" s="777"/>
      <c r="K221" s="779"/>
      <c r="L221" s="162"/>
      <c r="M221" s="163"/>
      <c r="N221" s="163"/>
      <c r="O221" s="163"/>
      <c r="P221" s="163"/>
      <c r="Q221" s="163"/>
      <c r="R221" s="163"/>
      <c r="S221" s="163"/>
      <c r="T221" s="163"/>
      <c r="U221" s="163"/>
      <c r="V221" s="163"/>
      <c r="W221" s="163"/>
      <c r="X221" s="163"/>
      <c r="Y221" s="164"/>
    </row>
    <row r="222" spans="1:25" s="8" customFormat="1" ht="12.75">
      <c r="A222" s="782"/>
      <c r="B222" s="762" t="s">
        <v>474</v>
      </c>
      <c r="C222" s="763"/>
      <c r="D222" s="766"/>
      <c r="E222" s="768"/>
      <c r="F222" s="770">
        <f>+IF(E222=0,0,(1-1/(1+$F$53))/(1-1/(1+$F$53)^E222))</f>
        <v>0</v>
      </c>
      <c r="G222" s="772"/>
      <c r="H222" s="774"/>
      <c r="I222" s="776"/>
      <c r="J222" s="776"/>
      <c r="K222" s="778">
        <f>F222*J222</f>
        <v>0</v>
      </c>
      <c r="L222" s="145">
        <f>L223*$K222</f>
        <v>0</v>
      </c>
      <c r="M222" s="145">
        <f>M223*$K222</f>
        <v>0</v>
      </c>
      <c r="N222" s="145">
        <f t="shared" si="55"/>
        <v>0</v>
      </c>
      <c r="O222" s="145">
        <f t="shared" si="55"/>
        <v>0</v>
      </c>
      <c r="P222" s="145">
        <f t="shared" si="55"/>
        <v>0</v>
      </c>
      <c r="Q222" s="145">
        <f t="shared" si="55"/>
        <v>0</v>
      </c>
      <c r="R222" s="145">
        <f t="shared" si="55"/>
        <v>0</v>
      </c>
      <c r="S222" s="145">
        <f t="shared" si="55"/>
        <v>0</v>
      </c>
      <c r="T222" s="145">
        <f t="shared" si="55"/>
        <v>0</v>
      </c>
      <c r="U222" s="145">
        <f t="shared" si="55"/>
        <v>0</v>
      </c>
      <c r="V222" s="145">
        <f t="shared" si="55"/>
        <v>0</v>
      </c>
      <c r="W222" s="145">
        <f t="shared" si="55"/>
        <v>0</v>
      </c>
      <c r="X222" s="145">
        <f t="shared" si="55"/>
        <v>0</v>
      </c>
      <c r="Y222" s="161">
        <f t="shared" si="55"/>
        <v>0</v>
      </c>
    </row>
    <row r="223" spans="1:25" s="8" customFormat="1" ht="12.75">
      <c r="A223" s="781"/>
      <c r="B223" s="764"/>
      <c r="C223" s="765"/>
      <c r="D223" s="767"/>
      <c r="E223" s="769"/>
      <c r="F223" s="771"/>
      <c r="G223" s="773"/>
      <c r="H223" s="775"/>
      <c r="I223" s="777"/>
      <c r="J223" s="777"/>
      <c r="K223" s="779"/>
      <c r="L223" s="162"/>
      <c r="M223" s="163"/>
      <c r="N223" s="163"/>
      <c r="O223" s="163"/>
      <c r="P223" s="163"/>
      <c r="Q223" s="163"/>
      <c r="R223" s="163"/>
      <c r="S223" s="163"/>
      <c r="T223" s="163"/>
      <c r="U223" s="163"/>
      <c r="V223" s="163"/>
      <c r="W223" s="163"/>
      <c r="X223" s="163"/>
      <c r="Y223" s="164"/>
    </row>
    <row r="224" spans="1:25" s="8" customFormat="1" ht="12.75">
      <c r="A224" s="782"/>
      <c r="B224" s="762" t="s">
        <v>475</v>
      </c>
      <c r="C224" s="763"/>
      <c r="D224" s="766"/>
      <c r="E224" s="768"/>
      <c r="F224" s="770">
        <f>+IF(E224=0,0,(1-1/(1+$F$53))/(1-1/(1+$F$53)^E224))</f>
        <v>0</v>
      </c>
      <c r="G224" s="772"/>
      <c r="H224" s="774"/>
      <c r="I224" s="776"/>
      <c r="J224" s="776"/>
      <c r="K224" s="778">
        <f>F224*J224</f>
        <v>0</v>
      </c>
      <c r="L224" s="145">
        <f aca="true" t="shared" si="56" ref="L224:Y224">L225*$K224</f>
        <v>0</v>
      </c>
      <c r="M224" s="145">
        <f t="shared" si="56"/>
        <v>0</v>
      </c>
      <c r="N224" s="145">
        <f t="shared" si="56"/>
        <v>0</v>
      </c>
      <c r="O224" s="145">
        <f t="shared" si="56"/>
        <v>0</v>
      </c>
      <c r="P224" s="145">
        <f t="shared" si="56"/>
        <v>0</v>
      </c>
      <c r="Q224" s="145">
        <f t="shared" si="56"/>
        <v>0</v>
      </c>
      <c r="R224" s="145">
        <f t="shared" si="56"/>
        <v>0</v>
      </c>
      <c r="S224" s="145">
        <f t="shared" si="56"/>
        <v>0</v>
      </c>
      <c r="T224" s="145">
        <f t="shared" si="56"/>
        <v>0</v>
      </c>
      <c r="U224" s="145">
        <f t="shared" si="56"/>
        <v>0</v>
      </c>
      <c r="V224" s="145">
        <f t="shared" si="56"/>
        <v>0</v>
      </c>
      <c r="W224" s="145">
        <f t="shared" si="56"/>
        <v>0</v>
      </c>
      <c r="X224" s="145">
        <f t="shared" si="56"/>
        <v>0</v>
      </c>
      <c r="Y224" s="161">
        <f t="shared" si="56"/>
        <v>0</v>
      </c>
    </row>
    <row r="225" spans="1:25" s="8" customFormat="1" ht="12.75">
      <c r="A225" s="781"/>
      <c r="B225" s="764"/>
      <c r="C225" s="765"/>
      <c r="D225" s="767"/>
      <c r="E225" s="769"/>
      <c r="F225" s="771"/>
      <c r="G225" s="773"/>
      <c r="H225" s="775"/>
      <c r="I225" s="777"/>
      <c r="J225" s="777"/>
      <c r="K225" s="779"/>
      <c r="L225" s="162"/>
      <c r="M225" s="163"/>
      <c r="N225" s="163"/>
      <c r="O225" s="163"/>
      <c r="P225" s="163"/>
      <c r="Q225" s="163"/>
      <c r="R225" s="163"/>
      <c r="S225" s="163"/>
      <c r="T225" s="163"/>
      <c r="U225" s="163"/>
      <c r="V225" s="163"/>
      <c r="W225" s="163"/>
      <c r="X225" s="163"/>
      <c r="Y225" s="164"/>
    </row>
    <row r="226" spans="1:25" s="8" customFormat="1" ht="12.75">
      <c r="A226" s="780"/>
      <c r="B226" s="762" t="s">
        <v>476</v>
      </c>
      <c r="C226" s="763"/>
      <c r="D226" s="766"/>
      <c r="E226" s="768"/>
      <c r="F226" s="770">
        <f>+IF(E226=0,0,(1-1/(1+$F$53))/(1-1/(1+$F$53)^E226))</f>
        <v>0</v>
      </c>
      <c r="G226" s="772"/>
      <c r="H226" s="774"/>
      <c r="I226" s="776"/>
      <c r="J226" s="776"/>
      <c r="K226" s="778">
        <f>F226*J226</f>
        <v>0</v>
      </c>
      <c r="L226" s="145">
        <f aca="true" t="shared" si="57" ref="L226:Y226">L227*$K226</f>
        <v>0</v>
      </c>
      <c r="M226" s="145">
        <f t="shared" si="57"/>
        <v>0</v>
      </c>
      <c r="N226" s="145">
        <f t="shared" si="57"/>
        <v>0</v>
      </c>
      <c r="O226" s="145">
        <f t="shared" si="57"/>
        <v>0</v>
      </c>
      <c r="P226" s="145">
        <f t="shared" si="57"/>
        <v>0</v>
      </c>
      <c r="Q226" s="145">
        <f t="shared" si="57"/>
        <v>0</v>
      </c>
      <c r="R226" s="145">
        <f t="shared" si="57"/>
        <v>0</v>
      </c>
      <c r="S226" s="145">
        <f t="shared" si="57"/>
        <v>0</v>
      </c>
      <c r="T226" s="145">
        <f t="shared" si="57"/>
        <v>0</v>
      </c>
      <c r="U226" s="145">
        <f t="shared" si="57"/>
        <v>0</v>
      </c>
      <c r="V226" s="145">
        <f t="shared" si="57"/>
        <v>0</v>
      </c>
      <c r="W226" s="145">
        <f t="shared" si="57"/>
        <v>0</v>
      </c>
      <c r="X226" s="145">
        <f t="shared" si="57"/>
        <v>0</v>
      </c>
      <c r="Y226" s="161">
        <f t="shared" si="57"/>
        <v>0</v>
      </c>
    </row>
    <row r="227" spans="1:25" s="8" customFormat="1" ht="12.75">
      <c r="A227" s="781"/>
      <c r="B227" s="764"/>
      <c r="C227" s="765"/>
      <c r="D227" s="767"/>
      <c r="E227" s="769"/>
      <c r="F227" s="771"/>
      <c r="G227" s="773"/>
      <c r="H227" s="775"/>
      <c r="I227" s="777"/>
      <c r="J227" s="777"/>
      <c r="K227" s="779"/>
      <c r="L227" s="162"/>
      <c r="M227" s="163"/>
      <c r="N227" s="163"/>
      <c r="O227" s="163"/>
      <c r="P227" s="163"/>
      <c r="Q227" s="163"/>
      <c r="R227" s="163"/>
      <c r="S227" s="163"/>
      <c r="T227" s="163"/>
      <c r="U227" s="163"/>
      <c r="V227" s="163"/>
      <c r="W227" s="163"/>
      <c r="X227" s="163"/>
      <c r="Y227" s="164"/>
    </row>
    <row r="228" spans="1:25" s="8" customFormat="1" ht="12.75">
      <c r="A228" s="782"/>
      <c r="B228" s="806" t="s">
        <v>47</v>
      </c>
      <c r="C228" s="805"/>
      <c r="D228" s="768"/>
      <c r="E228" s="768"/>
      <c r="F228" s="770">
        <f>+IF(E228=0,0,(1-1/(1+$F$53))/(1-1/(1+$F$53)^E228))</f>
        <v>0</v>
      </c>
      <c r="G228" s="772"/>
      <c r="H228" s="774"/>
      <c r="I228" s="789"/>
      <c r="J228" s="776"/>
      <c r="K228" s="778">
        <f>F228*J228</f>
        <v>0</v>
      </c>
      <c r="L228" s="145">
        <f aca="true" t="shared" si="58" ref="L228:Y228">L229*$K228</f>
        <v>0</v>
      </c>
      <c r="M228" s="145">
        <f t="shared" si="58"/>
        <v>0</v>
      </c>
      <c r="N228" s="145">
        <f t="shared" si="58"/>
        <v>0</v>
      </c>
      <c r="O228" s="145">
        <f t="shared" si="58"/>
        <v>0</v>
      </c>
      <c r="P228" s="145">
        <f t="shared" si="58"/>
        <v>0</v>
      </c>
      <c r="Q228" s="145">
        <f t="shared" si="58"/>
        <v>0</v>
      </c>
      <c r="R228" s="145">
        <f t="shared" si="58"/>
        <v>0</v>
      </c>
      <c r="S228" s="145">
        <f t="shared" si="58"/>
        <v>0</v>
      </c>
      <c r="T228" s="145">
        <f t="shared" si="58"/>
        <v>0</v>
      </c>
      <c r="U228" s="145">
        <f t="shared" si="58"/>
        <v>0</v>
      </c>
      <c r="V228" s="145">
        <f t="shared" si="58"/>
        <v>0</v>
      </c>
      <c r="W228" s="145">
        <f t="shared" si="58"/>
        <v>0</v>
      </c>
      <c r="X228" s="145">
        <f t="shared" si="58"/>
        <v>0</v>
      </c>
      <c r="Y228" s="161">
        <f t="shared" si="58"/>
        <v>0</v>
      </c>
    </row>
    <row r="229" spans="1:25" s="8" customFormat="1" ht="12.75">
      <c r="A229" s="781"/>
      <c r="B229" s="807"/>
      <c r="C229" s="805"/>
      <c r="D229" s="769"/>
      <c r="E229" s="769"/>
      <c r="F229" s="771"/>
      <c r="G229" s="773"/>
      <c r="H229" s="775"/>
      <c r="I229" s="850"/>
      <c r="J229" s="777"/>
      <c r="K229" s="779"/>
      <c r="L229" s="162"/>
      <c r="M229" s="163"/>
      <c r="N229" s="163"/>
      <c r="O229" s="163"/>
      <c r="P229" s="163"/>
      <c r="Q229" s="163"/>
      <c r="R229" s="163"/>
      <c r="S229" s="163"/>
      <c r="T229" s="163"/>
      <c r="U229" s="163"/>
      <c r="V229" s="163"/>
      <c r="W229" s="163"/>
      <c r="X229" s="163"/>
      <c r="Y229" s="164"/>
    </row>
    <row r="230" spans="1:25" ht="12.75">
      <c r="A230" s="782"/>
      <c r="B230" s="806" t="s">
        <v>47</v>
      </c>
      <c r="C230" s="805"/>
      <c r="D230" s="768"/>
      <c r="E230" s="768"/>
      <c r="F230" s="770">
        <f>+IF(E230=0,0,(1-1/(1+$F$53))/(1-1/(1+$F$53)^E230))</f>
        <v>0</v>
      </c>
      <c r="G230" s="772"/>
      <c r="H230" s="877"/>
      <c r="I230" s="789"/>
      <c r="J230" s="776"/>
      <c r="K230" s="778">
        <f>F230*J230</f>
        <v>0</v>
      </c>
      <c r="L230" s="166">
        <f>L231*$K230</f>
        <v>0</v>
      </c>
      <c r="M230" s="145">
        <f>M231*$K230</f>
        <v>0</v>
      </c>
      <c r="N230" s="145">
        <f aca="true" t="shared" si="59" ref="N230:Y230">N231*$K230</f>
        <v>0</v>
      </c>
      <c r="O230" s="145">
        <f t="shared" si="59"/>
        <v>0</v>
      </c>
      <c r="P230" s="145">
        <f t="shared" si="59"/>
        <v>0</v>
      </c>
      <c r="Q230" s="145">
        <f t="shared" si="59"/>
        <v>0</v>
      </c>
      <c r="R230" s="145">
        <f t="shared" si="59"/>
        <v>0</v>
      </c>
      <c r="S230" s="145">
        <f t="shared" si="59"/>
        <v>0</v>
      </c>
      <c r="T230" s="145">
        <f t="shared" si="59"/>
        <v>0</v>
      </c>
      <c r="U230" s="145">
        <f t="shared" si="59"/>
        <v>0</v>
      </c>
      <c r="V230" s="145">
        <f t="shared" si="59"/>
        <v>0</v>
      </c>
      <c r="W230" s="145">
        <f t="shared" si="59"/>
        <v>0</v>
      </c>
      <c r="X230" s="145">
        <f t="shared" si="59"/>
        <v>0</v>
      </c>
      <c r="Y230" s="161">
        <f t="shared" si="59"/>
        <v>0</v>
      </c>
    </row>
    <row r="231" spans="1:25" ht="13.5" thickBot="1">
      <c r="A231" s="860"/>
      <c r="B231" s="830"/>
      <c r="C231" s="831"/>
      <c r="D231" s="803"/>
      <c r="E231" s="803"/>
      <c r="F231" s="771"/>
      <c r="G231" s="824"/>
      <c r="H231" s="878"/>
      <c r="I231" s="790"/>
      <c r="J231" s="841"/>
      <c r="K231" s="788"/>
      <c r="L231" s="159"/>
      <c r="M231" s="167"/>
      <c r="N231" s="167"/>
      <c r="O231" s="167"/>
      <c r="P231" s="167"/>
      <c r="Q231" s="167"/>
      <c r="R231" s="167"/>
      <c r="S231" s="167"/>
      <c r="T231" s="167"/>
      <c r="U231" s="167"/>
      <c r="V231" s="167"/>
      <c r="W231" s="167"/>
      <c r="X231" s="167"/>
      <c r="Y231" s="168"/>
    </row>
    <row r="232" spans="1:25" ht="26.25" customHeight="1" thickTop="1">
      <c r="A232" s="445" t="s">
        <v>478</v>
      </c>
      <c r="B232" s="728"/>
      <c r="C232" s="729"/>
      <c r="D232" s="400"/>
      <c r="E232" s="401"/>
      <c r="F232" s="402"/>
      <c r="G232" s="403"/>
      <c r="H232" s="404"/>
      <c r="I232" s="405"/>
      <c r="J232" s="406"/>
      <c r="K232" s="409"/>
      <c r="L232" s="454">
        <f>L233+L235+L237+L239+L241+L243+L245+L247+L249+L251+L253+L255+L257</f>
        <v>0</v>
      </c>
      <c r="M232" s="454">
        <f aca="true" t="shared" si="60" ref="M232:Y232">M233+M235+M237+M239+M241+M243+M245+M247+M249+M251+M253+M255+M257</f>
        <v>0</v>
      </c>
      <c r="N232" s="454">
        <f t="shared" si="60"/>
        <v>0</v>
      </c>
      <c r="O232" s="454">
        <f t="shared" si="60"/>
        <v>0</v>
      </c>
      <c r="P232" s="454">
        <f t="shared" si="60"/>
        <v>0</v>
      </c>
      <c r="Q232" s="454">
        <f t="shared" si="60"/>
        <v>0</v>
      </c>
      <c r="R232" s="454">
        <f t="shared" si="60"/>
        <v>0</v>
      </c>
      <c r="S232" s="454">
        <f t="shared" si="60"/>
        <v>0</v>
      </c>
      <c r="T232" s="454">
        <f t="shared" si="60"/>
        <v>0</v>
      </c>
      <c r="U232" s="454">
        <f t="shared" si="60"/>
        <v>0</v>
      </c>
      <c r="V232" s="454">
        <f t="shared" si="60"/>
        <v>0</v>
      </c>
      <c r="W232" s="454">
        <f t="shared" si="60"/>
        <v>0</v>
      </c>
      <c r="X232" s="454">
        <f t="shared" si="60"/>
        <v>0</v>
      </c>
      <c r="Y232" s="454">
        <f t="shared" si="60"/>
        <v>0</v>
      </c>
    </row>
    <row r="233" spans="1:25" s="8" customFormat="1" ht="12.75">
      <c r="A233" s="782"/>
      <c r="B233" s="762" t="s">
        <v>479</v>
      </c>
      <c r="C233" s="763"/>
      <c r="D233" s="766"/>
      <c r="E233" s="768"/>
      <c r="F233" s="770">
        <f>+IF(E233=0,0,(1-1/(1+$F$53))/(1-1/(1+$F$53)^E233))</f>
        <v>0</v>
      </c>
      <c r="G233" s="772"/>
      <c r="H233" s="774"/>
      <c r="I233" s="776"/>
      <c r="J233" s="776"/>
      <c r="K233" s="778">
        <f>F233*J233</f>
        <v>0</v>
      </c>
      <c r="L233" s="145">
        <f>L234*$K233</f>
        <v>0</v>
      </c>
      <c r="M233" s="145">
        <f>M234*$K233</f>
        <v>0</v>
      </c>
      <c r="N233" s="145">
        <f aca="true" t="shared" si="61" ref="N233:Y233">N234*$K233</f>
        <v>0</v>
      </c>
      <c r="O233" s="145">
        <f t="shared" si="61"/>
        <v>0</v>
      </c>
      <c r="P233" s="145">
        <f t="shared" si="61"/>
        <v>0</v>
      </c>
      <c r="Q233" s="145">
        <f t="shared" si="61"/>
        <v>0</v>
      </c>
      <c r="R233" s="145">
        <f t="shared" si="61"/>
        <v>0</v>
      </c>
      <c r="S233" s="145">
        <f t="shared" si="61"/>
        <v>0</v>
      </c>
      <c r="T233" s="145">
        <f t="shared" si="61"/>
        <v>0</v>
      </c>
      <c r="U233" s="145">
        <f t="shared" si="61"/>
        <v>0</v>
      </c>
      <c r="V233" s="145">
        <f t="shared" si="61"/>
        <v>0</v>
      </c>
      <c r="W233" s="145">
        <f t="shared" si="61"/>
        <v>0</v>
      </c>
      <c r="X233" s="145">
        <f t="shared" si="61"/>
        <v>0</v>
      </c>
      <c r="Y233" s="161">
        <f t="shared" si="61"/>
        <v>0</v>
      </c>
    </row>
    <row r="234" spans="1:25" s="8" customFormat="1" ht="12.75">
      <c r="A234" s="781"/>
      <c r="B234" s="764"/>
      <c r="C234" s="765"/>
      <c r="D234" s="767"/>
      <c r="E234" s="769"/>
      <c r="F234" s="771"/>
      <c r="G234" s="773"/>
      <c r="H234" s="775"/>
      <c r="I234" s="777"/>
      <c r="J234" s="777"/>
      <c r="K234" s="779"/>
      <c r="L234" s="162"/>
      <c r="M234" s="163"/>
      <c r="N234" s="163"/>
      <c r="O234" s="163"/>
      <c r="P234" s="163"/>
      <c r="Q234" s="163"/>
      <c r="R234" s="163"/>
      <c r="S234" s="163"/>
      <c r="T234" s="163"/>
      <c r="U234" s="163"/>
      <c r="V234" s="163"/>
      <c r="W234" s="163"/>
      <c r="X234" s="163"/>
      <c r="Y234" s="164"/>
    </row>
    <row r="235" spans="1:25" s="8" customFormat="1" ht="12.75">
      <c r="A235" s="782"/>
      <c r="B235" s="762" t="s">
        <v>480</v>
      </c>
      <c r="C235" s="763"/>
      <c r="D235" s="766"/>
      <c r="E235" s="768"/>
      <c r="F235" s="770">
        <f>+IF(E235=0,0,(1-1/(1+$F$53))/(1-1/(1+$F$53)^E235))</f>
        <v>0</v>
      </c>
      <c r="G235" s="772"/>
      <c r="H235" s="774"/>
      <c r="I235" s="776"/>
      <c r="J235" s="776"/>
      <c r="K235" s="778">
        <f>F235*J235</f>
        <v>0</v>
      </c>
      <c r="L235" s="145">
        <f aca="true" t="shared" si="62" ref="L235:Y235">L236*$K235</f>
        <v>0</v>
      </c>
      <c r="M235" s="145">
        <f t="shared" si="62"/>
        <v>0</v>
      </c>
      <c r="N235" s="145">
        <f t="shared" si="62"/>
        <v>0</v>
      </c>
      <c r="O235" s="145">
        <f t="shared" si="62"/>
        <v>0</v>
      </c>
      <c r="P235" s="145">
        <f t="shared" si="62"/>
        <v>0</v>
      </c>
      <c r="Q235" s="145">
        <f t="shared" si="62"/>
        <v>0</v>
      </c>
      <c r="R235" s="145">
        <f t="shared" si="62"/>
        <v>0</v>
      </c>
      <c r="S235" s="145">
        <f t="shared" si="62"/>
        <v>0</v>
      </c>
      <c r="T235" s="145">
        <f t="shared" si="62"/>
        <v>0</v>
      </c>
      <c r="U235" s="145">
        <f t="shared" si="62"/>
        <v>0</v>
      </c>
      <c r="V235" s="145">
        <f t="shared" si="62"/>
        <v>0</v>
      </c>
      <c r="W235" s="145">
        <f t="shared" si="62"/>
        <v>0</v>
      </c>
      <c r="X235" s="145">
        <f t="shared" si="62"/>
        <v>0</v>
      </c>
      <c r="Y235" s="161">
        <f t="shared" si="62"/>
        <v>0</v>
      </c>
    </row>
    <row r="236" spans="1:25" s="8" customFormat="1" ht="12.75">
      <c r="A236" s="781"/>
      <c r="B236" s="764"/>
      <c r="C236" s="765"/>
      <c r="D236" s="767"/>
      <c r="E236" s="769"/>
      <c r="F236" s="771"/>
      <c r="G236" s="773"/>
      <c r="H236" s="775"/>
      <c r="I236" s="777"/>
      <c r="J236" s="777"/>
      <c r="K236" s="779"/>
      <c r="L236" s="162"/>
      <c r="M236" s="163"/>
      <c r="N236" s="163"/>
      <c r="O236" s="163"/>
      <c r="P236" s="163"/>
      <c r="Q236" s="163"/>
      <c r="R236" s="163"/>
      <c r="S236" s="163"/>
      <c r="T236" s="163"/>
      <c r="U236" s="163"/>
      <c r="V236" s="163"/>
      <c r="W236" s="163"/>
      <c r="X236" s="163"/>
      <c r="Y236" s="164"/>
    </row>
    <row r="237" spans="1:25" s="8" customFormat="1" ht="12.75">
      <c r="A237" s="782"/>
      <c r="B237" s="762" t="s">
        <v>481</v>
      </c>
      <c r="C237" s="763"/>
      <c r="D237" s="766"/>
      <c r="E237" s="768"/>
      <c r="F237" s="770">
        <f>+IF(E237=0,0,(1-1/(1+$F$53))/(1-1/(1+$F$53)^E237))</f>
        <v>0</v>
      </c>
      <c r="G237" s="772"/>
      <c r="H237" s="774"/>
      <c r="I237" s="776"/>
      <c r="J237" s="776"/>
      <c r="K237" s="778">
        <f>F237*J237</f>
        <v>0</v>
      </c>
      <c r="L237" s="145">
        <f>L238*$K237</f>
        <v>0</v>
      </c>
      <c r="M237" s="145">
        <f>M238*$K237</f>
        <v>0</v>
      </c>
      <c r="N237" s="145">
        <f aca="true" t="shared" si="63" ref="N237:Y237">N238*$K237</f>
        <v>0</v>
      </c>
      <c r="O237" s="145">
        <f t="shared" si="63"/>
        <v>0</v>
      </c>
      <c r="P237" s="145">
        <f t="shared" si="63"/>
        <v>0</v>
      </c>
      <c r="Q237" s="145">
        <f t="shared" si="63"/>
        <v>0</v>
      </c>
      <c r="R237" s="145">
        <f t="shared" si="63"/>
        <v>0</v>
      </c>
      <c r="S237" s="145">
        <f t="shared" si="63"/>
        <v>0</v>
      </c>
      <c r="T237" s="145">
        <f t="shared" si="63"/>
        <v>0</v>
      </c>
      <c r="U237" s="145">
        <f t="shared" si="63"/>
        <v>0</v>
      </c>
      <c r="V237" s="145">
        <f t="shared" si="63"/>
        <v>0</v>
      </c>
      <c r="W237" s="145">
        <f t="shared" si="63"/>
        <v>0</v>
      </c>
      <c r="X237" s="145">
        <f t="shared" si="63"/>
        <v>0</v>
      </c>
      <c r="Y237" s="161">
        <f t="shared" si="63"/>
        <v>0</v>
      </c>
    </row>
    <row r="238" spans="1:25" s="8" customFormat="1" ht="12.75">
      <c r="A238" s="781"/>
      <c r="B238" s="764"/>
      <c r="C238" s="765"/>
      <c r="D238" s="767"/>
      <c r="E238" s="769"/>
      <c r="F238" s="771"/>
      <c r="G238" s="773"/>
      <c r="H238" s="775"/>
      <c r="I238" s="777"/>
      <c r="J238" s="777"/>
      <c r="K238" s="779"/>
      <c r="L238" s="162"/>
      <c r="M238" s="163"/>
      <c r="N238" s="163"/>
      <c r="O238" s="163"/>
      <c r="P238" s="163"/>
      <c r="Q238" s="163"/>
      <c r="R238" s="163"/>
      <c r="S238" s="163"/>
      <c r="T238" s="163"/>
      <c r="U238" s="163"/>
      <c r="V238" s="163"/>
      <c r="W238" s="163"/>
      <c r="X238" s="163"/>
      <c r="Y238" s="164"/>
    </row>
    <row r="239" spans="1:25" s="8" customFormat="1" ht="12.75">
      <c r="A239" s="782"/>
      <c r="B239" s="762" t="s">
        <v>482</v>
      </c>
      <c r="C239" s="763"/>
      <c r="D239" s="766"/>
      <c r="E239" s="768"/>
      <c r="F239" s="770">
        <f>+IF(E239=0,0,(1-1/(1+$F$53))/(1-1/(1+$F$53)^E239))</f>
        <v>0</v>
      </c>
      <c r="G239" s="772"/>
      <c r="H239" s="774"/>
      <c r="I239" s="776"/>
      <c r="J239" s="776"/>
      <c r="K239" s="778">
        <f>F239*J239</f>
        <v>0</v>
      </c>
      <c r="L239" s="145">
        <f>L240*$K239</f>
        <v>0</v>
      </c>
      <c r="M239" s="145">
        <f>M240*$K239</f>
        <v>0</v>
      </c>
      <c r="N239" s="145">
        <f aca="true" t="shared" si="64" ref="N239:Y257">N240*$K239</f>
        <v>0</v>
      </c>
      <c r="O239" s="145">
        <f t="shared" si="64"/>
        <v>0</v>
      </c>
      <c r="P239" s="145">
        <f t="shared" si="64"/>
        <v>0</v>
      </c>
      <c r="Q239" s="145">
        <f t="shared" si="64"/>
        <v>0</v>
      </c>
      <c r="R239" s="145">
        <f t="shared" si="64"/>
        <v>0</v>
      </c>
      <c r="S239" s="145">
        <f t="shared" si="64"/>
        <v>0</v>
      </c>
      <c r="T239" s="145">
        <f t="shared" si="64"/>
        <v>0</v>
      </c>
      <c r="U239" s="145">
        <f t="shared" si="64"/>
        <v>0</v>
      </c>
      <c r="V239" s="145">
        <f t="shared" si="64"/>
        <v>0</v>
      </c>
      <c r="W239" s="145">
        <f t="shared" si="64"/>
        <v>0</v>
      </c>
      <c r="X239" s="145">
        <f t="shared" si="64"/>
        <v>0</v>
      </c>
      <c r="Y239" s="161">
        <f t="shared" si="64"/>
        <v>0</v>
      </c>
    </row>
    <row r="240" spans="1:25" s="8" customFormat="1" ht="12.75">
      <c r="A240" s="781"/>
      <c r="B240" s="764"/>
      <c r="C240" s="765"/>
      <c r="D240" s="767"/>
      <c r="E240" s="769"/>
      <c r="F240" s="771"/>
      <c r="G240" s="773"/>
      <c r="H240" s="775"/>
      <c r="I240" s="777"/>
      <c r="J240" s="777"/>
      <c r="K240" s="779"/>
      <c r="L240" s="162"/>
      <c r="M240" s="163"/>
      <c r="N240" s="163"/>
      <c r="O240" s="163"/>
      <c r="P240" s="163"/>
      <c r="Q240" s="163"/>
      <c r="R240" s="163"/>
      <c r="S240" s="163"/>
      <c r="T240" s="163"/>
      <c r="U240" s="163"/>
      <c r="V240" s="163"/>
      <c r="W240" s="163"/>
      <c r="X240" s="163"/>
      <c r="Y240" s="164"/>
    </row>
    <row r="241" spans="1:25" s="8" customFormat="1" ht="12.75">
      <c r="A241" s="782"/>
      <c r="B241" s="762" t="s">
        <v>483</v>
      </c>
      <c r="C241" s="763"/>
      <c r="D241" s="766"/>
      <c r="E241" s="768"/>
      <c r="F241" s="770">
        <f>+IF(E241=0,0,(1-1/(1+$F$53))/(1-1/(1+$F$53)^E241))</f>
        <v>0</v>
      </c>
      <c r="G241" s="772"/>
      <c r="H241" s="774"/>
      <c r="I241" s="776"/>
      <c r="J241" s="776"/>
      <c r="K241" s="778">
        <f>F241*J241</f>
        <v>0</v>
      </c>
      <c r="L241" s="145">
        <f>L242*$K241</f>
        <v>0</v>
      </c>
      <c r="M241" s="145">
        <f>M242*$K241</f>
        <v>0</v>
      </c>
      <c r="N241" s="145">
        <f t="shared" si="64"/>
        <v>0</v>
      </c>
      <c r="O241" s="145">
        <f t="shared" si="64"/>
        <v>0</v>
      </c>
      <c r="P241" s="145">
        <f t="shared" si="64"/>
        <v>0</v>
      </c>
      <c r="Q241" s="145">
        <f t="shared" si="64"/>
        <v>0</v>
      </c>
      <c r="R241" s="145">
        <f t="shared" si="64"/>
        <v>0</v>
      </c>
      <c r="S241" s="145">
        <f t="shared" si="64"/>
        <v>0</v>
      </c>
      <c r="T241" s="145">
        <f t="shared" si="64"/>
        <v>0</v>
      </c>
      <c r="U241" s="145">
        <f t="shared" si="64"/>
        <v>0</v>
      </c>
      <c r="V241" s="145">
        <f t="shared" si="64"/>
        <v>0</v>
      </c>
      <c r="W241" s="145">
        <f t="shared" si="64"/>
        <v>0</v>
      </c>
      <c r="X241" s="145">
        <f t="shared" si="64"/>
        <v>0</v>
      </c>
      <c r="Y241" s="161">
        <f t="shared" si="64"/>
        <v>0</v>
      </c>
    </row>
    <row r="242" spans="1:25" s="8" customFormat="1" ht="12.75">
      <c r="A242" s="781"/>
      <c r="B242" s="764"/>
      <c r="C242" s="765"/>
      <c r="D242" s="767"/>
      <c r="E242" s="769"/>
      <c r="F242" s="771"/>
      <c r="G242" s="773"/>
      <c r="H242" s="775"/>
      <c r="I242" s="777"/>
      <c r="J242" s="777"/>
      <c r="K242" s="779"/>
      <c r="L242" s="162"/>
      <c r="M242" s="163"/>
      <c r="N242" s="163"/>
      <c r="O242" s="163"/>
      <c r="P242" s="163"/>
      <c r="Q242" s="163"/>
      <c r="R242" s="163"/>
      <c r="S242" s="163"/>
      <c r="T242" s="163"/>
      <c r="U242" s="163"/>
      <c r="V242" s="163"/>
      <c r="W242" s="163"/>
      <c r="X242" s="163"/>
      <c r="Y242" s="164"/>
    </row>
    <row r="243" spans="1:25" s="8" customFormat="1" ht="12.75">
      <c r="A243" s="782"/>
      <c r="B243" s="762" t="s">
        <v>484</v>
      </c>
      <c r="C243" s="763"/>
      <c r="D243" s="766"/>
      <c r="E243" s="768"/>
      <c r="F243" s="770">
        <f>+IF(E243=0,0,(1-1/(1+$F$53))/(1-1/(1+$F$53)^E243))</f>
        <v>0</v>
      </c>
      <c r="G243" s="772"/>
      <c r="H243" s="774"/>
      <c r="I243" s="776"/>
      <c r="J243" s="776"/>
      <c r="K243" s="778">
        <f>F243*J243</f>
        <v>0</v>
      </c>
      <c r="L243" s="145">
        <f>L244*$K243</f>
        <v>0</v>
      </c>
      <c r="M243" s="145">
        <f>M244*$K243</f>
        <v>0</v>
      </c>
      <c r="N243" s="145">
        <f t="shared" si="64"/>
        <v>0</v>
      </c>
      <c r="O243" s="145">
        <f t="shared" si="64"/>
        <v>0</v>
      </c>
      <c r="P243" s="145">
        <f t="shared" si="64"/>
        <v>0</v>
      </c>
      <c r="Q243" s="145">
        <f t="shared" si="64"/>
        <v>0</v>
      </c>
      <c r="R243" s="145">
        <f t="shared" si="64"/>
        <v>0</v>
      </c>
      <c r="S243" s="145">
        <f t="shared" si="64"/>
        <v>0</v>
      </c>
      <c r="T243" s="145">
        <f t="shared" si="64"/>
        <v>0</v>
      </c>
      <c r="U243" s="145">
        <f t="shared" si="64"/>
        <v>0</v>
      </c>
      <c r="V243" s="145">
        <f t="shared" si="64"/>
        <v>0</v>
      </c>
      <c r="W243" s="145">
        <f t="shared" si="64"/>
        <v>0</v>
      </c>
      <c r="X243" s="145">
        <f t="shared" si="64"/>
        <v>0</v>
      </c>
      <c r="Y243" s="161">
        <f t="shared" si="64"/>
        <v>0</v>
      </c>
    </row>
    <row r="244" spans="1:25" s="8" customFormat="1" ht="12.75">
      <c r="A244" s="781"/>
      <c r="B244" s="764"/>
      <c r="C244" s="765"/>
      <c r="D244" s="767"/>
      <c r="E244" s="769"/>
      <c r="F244" s="771"/>
      <c r="G244" s="773"/>
      <c r="H244" s="775"/>
      <c r="I244" s="777"/>
      <c r="J244" s="777"/>
      <c r="K244" s="779"/>
      <c r="L244" s="162"/>
      <c r="M244" s="163"/>
      <c r="N244" s="163"/>
      <c r="O244" s="163"/>
      <c r="P244" s="163"/>
      <c r="Q244" s="163"/>
      <c r="R244" s="163"/>
      <c r="S244" s="163"/>
      <c r="T244" s="163"/>
      <c r="U244" s="163"/>
      <c r="V244" s="163"/>
      <c r="W244" s="163"/>
      <c r="X244" s="163"/>
      <c r="Y244" s="164"/>
    </row>
    <row r="245" spans="1:25" s="8" customFormat="1" ht="12.75">
      <c r="A245" s="782"/>
      <c r="B245" s="762" t="s">
        <v>485</v>
      </c>
      <c r="C245" s="763"/>
      <c r="D245" s="766"/>
      <c r="E245" s="768"/>
      <c r="F245" s="770">
        <f>+IF(E245=0,0,(1-1/(1+$F$53))/(1-1/(1+$F$53)^E245))</f>
        <v>0</v>
      </c>
      <c r="G245" s="772"/>
      <c r="H245" s="774"/>
      <c r="I245" s="776"/>
      <c r="J245" s="776"/>
      <c r="K245" s="778">
        <f>F245*J245</f>
        <v>0</v>
      </c>
      <c r="L245" s="145">
        <f>L246*$K245</f>
        <v>0</v>
      </c>
      <c r="M245" s="145">
        <f>M246*$K245</f>
        <v>0</v>
      </c>
      <c r="N245" s="145">
        <f t="shared" si="64"/>
        <v>0</v>
      </c>
      <c r="O245" s="145">
        <f t="shared" si="64"/>
        <v>0</v>
      </c>
      <c r="P245" s="145">
        <f t="shared" si="64"/>
        <v>0</v>
      </c>
      <c r="Q245" s="145">
        <f t="shared" si="64"/>
        <v>0</v>
      </c>
      <c r="R245" s="145">
        <f t="shared" si="64"/>
        <v>0</v>
      </c>
      <c r="S245" s="145">
        <f t="shared" si="64"/>
        <v>0</v>
      </c>
      <c r="T245" s="145">
        <f t="shared" si="64"/>
        <v>0</v>
      </c>
      <c r="U245" s="145">
        <f t="shared" si="64"/>
        <v>0</v>
      </c>
      <c r="V245" s="145">
        <f t="shared" si="64"/>
        <v>0</v>
      </c>
      <c r="W245" s="145">
        <f t="shared" si="64"/>
        <v>0</v>
      </c>
      <c r="X245" s="145">
        <f t="shared" si="64"/>
        <v>0</v>
      </c>
      <c r="Y245" s="161">
        <f t="shared" si="64"/>
        <v>0</v>
      </c>
    </row>
    <row r="246" spans="1:25" s="8" customFormat="1" ht="12.75">
      <c r="A246" s="781"/>
      <c r="B246" s="764"/>
      <c r="C246" s="765"/>
      <c r="D246" s="767"/>
      <c r="E246" s="769"/>
      <c r="F246" s="771"/>
      <c r="G246" s="773"/>
      <c r="H246" s="775"/>
      <c r="I246" s="777"/>
      <c r="J246" s="777"/>
      <c r="K246" s="779"/>
      <c r="L246" s="162"/>
      <c r="M246" s="163"/>
      <c r="N246" s="163"/>
      <c r="O246" s="163"/>
      <c r="P246" s="163"/>
      <c r="Q246" s="163"/>
      <c r="R246" s="163"/>
      <c r="S246" s="163"/>
      <c r="T246" s="163"/>
      <c r="U246" s="163"/>
      <c r="V246" s="163"/>
      <c r="W246" s="163"/>
      <c r="X246" s="163"/>
      <c r="Y246" s="164"/>
    </row>
    <row r="247" spans="1:25" s="8" customFormat="1" ht="12.75">
      <c r="A247" s="782"/>
      <c r="B247" s="762" t="s">
        <v>486</v>
      </c>
      <c r="C247" s="763"/>
      <c r="D247" s="766"/>
      <c r="E247" s="768"/>
      <c r="F247" s="770">
        <f>+IF(E247=0,0,(1-1/(1+$F$53))/(1-1/(1+$F$53)^E247))</f>
        <v>0</v>
      </c>
      <c r="G247" s="772"/>
      <c r="H247" s="774"/>
      <c r="I247" s="776"/>
      <c r="J247" s="776"/>
      <c r="K247" s="778">
        <f>F247*J247</f>
        <v>0</v>
      </c>
      <c r="L247" s="145">
        <f>L248*$K247</f>
        <v>0</v>
      </c>
      <c r="M247" s="145">
        <f>M248*$K247</f>
        <v>0</v>
      </c>
      <c r="N247" s="145">
        <f t="shared" si="64"/>
        <v>0</v>
      </c>
      <c r="O247" s="145">
        <f t="shared" si="64"/>
        <v>0</v>
      </c>
      <c r="P247" s="145">
        <f t="shared" si="64"/>
        <v>0</v>
      </c>
      <c r="Q247" s="145">
        <f t="shared" si="64"/>
        <v>0</v>
      </c>
      <c r="R247" s="145">
        <f t="shared" si="64"/>
        <v>0</v>
      </c>
      <c r="S247" s="145">
        <f t="shared" si="64"/>
        <v>0</v>
      </c>
      <c r="T247" s="145">
        <f t="shared" si="64"/>
        <v>0</v>
      </c>
      <c r="U247" s="145">
        <f t="shared" si="64"/>
        <v>0</v>
      </c>
      <c r="V247" s="145">
        <f t="shared" si="64"/>
        <v>0</v>
      </c>
      <c r="W247" s="145">
        <f t="shared" si="64"/>
        <v>0</v>
      </c>
      <c r="X247" s="145">
        <f t="shared" si="64"/>
        <v>0</v>
      </c>
      <c r="Y247" s="161">
        <f t="shared" si="64"/>
        <v>0</v>
      </c>
    </row>
    <row r="248" spans="1:25" s="8" customFormat="1" ht="12.75">
      <c r="A248" s="781"/>
      <c r="B248" s="764"/>
      <c r="C248" s="765"/>
      <c r="D248" s="767"/>
      <c r="E248" s="769"/>
      <c r="F248" s="771"/>
      <c r="G248" s="773"/>
      <c r="H248" s="775"/>
      <c r="I248" s="777"/>
      <c r="J248" s="777"/>
      <c r="K248" s="779"/>
      <c r="L248" s="162"/>
      <c r="M248" s="163"/>
      <c r="N248" s="163"/>
      <c r="O248" s="163"/>
      <c r="P248" s="163"/>
      <c r="Q248" s="163"/>
      <c r="R248" s="163"/>
      <c r="S248" s="163"/>
      <c r="T248" s="163"/>
      <c r="U248" s="163"/>
      <c r="V248" s="163"/>
      <c r="W248" s="163"/>
      <c r="X248" s="163"/>
      <c r="Y248" s="164"/>
    </row>
    <row r="249" spans="1:25" s="8" customFormat="1" ht="12.75">
      <c r="A249" s="782"/>
      <c r="B249" s="762" t="s">
        <v>487</v>
      </c>
      <c r="C249" s="763"/>
      <c r="D249" s="766"/>
      <c r="E249" s="768"/>
      <c r="F249" s="770">
        <f>+IF(E249=0,0,(1-1/(1+$F$53))/(1-1/(1+$F$53)^E249))</f>
        <v>0</v>
      </c>
      <c r="G249" s="772"/>
      <c r="H249" s="774"/>
      <c r="I249" s="776"/>
      <c r="J249" s="776"/>
      <c r="K249" s="778">
        <f>F249*J249</f>
        <v>0</v>
      </c>
      <c r="L249" s="145">
        <f>L250*$K249</f>
        <v>0</v>
      </c>
      <c r="M249" s="145">
        <f>M250*$K249</f>
        <v>0</v>
      </c>
      <c r="N249" s="145">
        <f t="shared" si="64"/>
        <v>0</v>
      </c>
      <c r="O249" s="145">
        <f t="shared" si="64"/>
        <v>0</v>
      </c>
      <c r="P249" s="145">
        <f t="shared" si="64"/>
        <v>0</v>
      </c>
      <c r="Q249" s="145">
        <f t="shared" si="64"/>
        <v>0</v>
      </c>
      <c r="R249" s="145">
        <f t="shared" si="64"/>
        <v>0</v>
      </c>
      <c r="S249" s="145">
        <f t="shared" si="64"/>
        <v>0</v>
      </c>
      <c r="T249" s="145">
        <f t="shared" si="64"/>
        <v>0</v>
      </c>
      <c r="U249" s="145">
        <f t="shared" si="64"/>
        <v>0</v>
      </c>
      <c r="V249" s="145">
        <f t="shared" si="64"/>
        <v>0</v>
      </c>
      <c r="W249" s="145">
        <f t="shared" si="64"/>
        <v>0</v>
      </c>
      <c r="X249" s="145">
        <f t="shared" si="64"/>
        <v>0</v>
      </c>
      <c r="Y249" s="161">
        <f t="shared" si="64"/>
        <v>0</v>
      </c>
    </row>
    <row r="250" spans="1:25" s="8" customFormat="1" ht="12.75">
      <c r="A250" s="781"/>
      <c r="B250" s="764"/>
      <c r="C250" s="765"/>
      <c r="D250" s="767"/>
      <c r="E250" s="769"/>
      <c r="F250" s="771"/>
      <c r="G250" s="773"/>
      <c r="H250" s="775"/>
      <c r="I250" s="777"/>
      <c r="J250" s="777"/>
      <c r="K250" s="779"/>
      <c r="L250" s="162"/>
      <c r="M250" s="163"/>
      <c r="N250" s="163"/>
      <c r="O250" s="163"/>
      <c r="P250" s="163"/>
      <c r="Q250" s="163"/>
      <c r="R250" s="163"/>
      <c r="S250" s="163"/>
      <c r="T250" s="163"/>
      <c r="U250" s="163"/>
      <c r="V250" s="163"/>
      <c r="W250" s="163"/>
      <c r="X250" s="163"/>
      <c r="Y250" s="164"/>
    </row>
    <row r="251" spans="1:25" s="8" customFormat="1" ht="12.75">
      <c r="A251" s="782"/>
      <c r="B251" s="762" t="s">
        <v>488</v>
      </c>
      <c r="C251" s="763"/>
      <c r="D251" s="766"/>
      <c r="E251" s="768"/>
      <c r="F251" s="770">
        <f>+IF(E251=0,0,(1-1/(1+$F$53))/(1-1/(1+$F$53)^E251))</f>
        <v>0</v>
      </c>
      <c r="G251" s="772"/>
      <c r="H251" s="774"/>
      <c r="I251" s="776"/>
      <c r="J251" s="776"/>
      <c r="K251" s="778">
        <f>F251*J251</f>
        <v>0</v>
      </c>
      <c r="L251" s="145">
        <f>L252*$K251</f>
        <v>0</v>
      </c>
      <c r="M251" s="145">
        <f>M252*$K251</f>
        <v>0</v>
      </c>
      <c r="N251" s="145">
        <f t="shared" si="64"/>
        <v>0</v>
      </c>
      <c r="O251" s="145">
        <f t="shared" si="64"/>
        <v>0</v>
      </c>
      <c r="P251" s="145">
        <f t="shared" si="64"/>
        <v>0</v>
      </c>
      <c r="Q251" s="145">
        <f t="shared" si="64"/>
        <v>0</v>
      </c>
      <c r="R251" s="145">
        <f t="shared" si="64"/>
        <v>0</v>
      </c>
      <c r="S251" s="145">
        <f t="shared" si="64"/>
        <v>0</v>
      </c>
      <c r="T251" s="145">
        <f t="shared" si="64"/>
        <v>0</v>
      </c>
      <c r="U251" s="145">
        <f t="shared" si="64"/>
        <v>0</v>
      </c>
      <c r="V251" s="145">
        <f t="shared" si="64"/>
        <v>0</v>
      </c>
      <c r="W251" s="145">
        <f t="shared" si="64"/>
        <v>0</v>
      </c>
      <c r="X251" s="145">
        <f t="shared" si="64"/>
        <v>0</v>
      </c>
      <c r="Y251" s="161">
        <f t="shared" si="64"/>
        <v>0</v>
      </c>
    </row>
    <row r="252" spans="1:25" s="8" customFormat="1" ht="12.75">
      <c r="A252" s="781"/>
      <c r="B252" s="764"/>
      <c r="C252" s="765"/>
      <c r="D252" s="767"/>
      <c r="E252" s="769"/>
      <c r="F252" s="771"/>
      <c r="G252" s="773"/>
      <c r="H252" s="775"/>
      <c r="I252" s="777"/>
      <c r="J252" s="777"/>
      <c r="K252" s="779"/>
      <c r="L252" s="162"/>
      <c r="M252" s="163"/>
      <c r="N252" s="163"/>
      <c r="O252" s="163"/>
      <c r="P252" s="163"/>
      <c r="Q252" s="163"/>
      <c r="R252" s="163"/>
      <c r="S252" s="163"/>
      <c r="T252" s="163"/>
      <c r="U252" s="163"/>
      <c r="V252" s="163"/>
      <c r="W252" s="163"/>
      <c r="X252" s="163"/>
      <c r="Y252" s="164"/>
    </row>
    <row r="253" spans="1:25" s="8" customFormat="1" ht="12.75">
      <c r="A253" s="782"/>
      <c r="B253" s="762" t="s">
        <v>489</v>
      </c>
      <c r="C253" s="763"/>
      <c r="D253" s="766"/>
      <c r="E253" s="768"/>
      <c r="F253" s="770">
        <f>+IF(E253=0,0,(1-1/(1+$F$53))/(1-1/(1+$F$53)^E253))</f>
        <v>0</v>
      </c>
      <c r="G253" s="772"/>
      <c r="H253" s="774"/>
      <c r="I253" s="776"/>
      <c r="J253" s="776"/>
      <c r="K253" s="778">
        <f>F253*J253</f>
        <v>0</v>
      </c>
      <c r="L253" s="145">
        <f>L254*$K253</f>
        <v>0</v>
      </c>
      <c r="M253" s="145">
        <f>M254*$K253</f>
        <v>0</v>
      </c>
      <c r="N253" s="145">
        <f t="shared" si="64"/>
        <v>0</v>
      </c>
      <c r="O253" s="145">
        <f t="shared" si="64"/>
        <v>0</v>
      </c>
      <c r="P253" s="145">
        <f t="shared" si="64"/>
        <v>0</v>
      </c>
      <c r="Q253" s="145">
        <f t="shared" si="64"/>
        <v>0</v>
      </c>
      <c r="R253" s="145">
        <f t="shared" si="64"/>
        <v>0</v>
      </c>
      <c r="S253" s="145">
        <f t="shared" si="64"/>
        <v>0</v>
      </c>
      <c r="T253" s="145">
        <f t="shared" si="64"/>
        <v>0</v>
      </c>
      <c r="U253" s="145">
        <f t="shared" si="64"/>
        <v>0</v>
      </c>
      <c r="V253" s="145">
        <f t="shared" si="64"/>
        <v>0</v>
      </c>
      <c r="W253" s="145">
        <f t="shared" si="64"/>
        <v>0</v>
      </c>
      <c r="X253" s="145">
        <f t="shared" si="64"/>
        <v>0</v>
      </c>
      <c r="Y253" s="161">
        <f t="shared" si="64"/>
        <v>0</v>
      </c>
    </row>
    <row r="254" spans="1:25" s="8" customFormat="1" ht="12.75">
      <c r="A254" s="781"/>
      <c r="B254" s="764"/>
      <c r="C254" s="765"/>
      <c r="D254" s="767"/>
      <c r="E254" s="769"/>
      <c r="F254" s="771"/>
      <c r="G254" s="773"/>
      <c r="H254" s="775"/>
      <c r="I254" s="777"/>
      <c r="J254" s="777"/>
      <c r="K254" s="779"/>
      <c r="L254" s="162"/>
      <c r="M254" s="163"/>
      <c r="N254" s="163"/>
      <c r="O254" s="163"/>
      <c r="P254" s="163"/>
      <c r="Q254" s="163"/>
      <c r="R254" s="163"/>
      <c r="S254" s="163"/>
      <c r="T254" s="163"/>
      <c r="U254" s="163"/>
      <c r="V254" s="163"/>
      <c r="W254" s="163"/>
      <c r="X254" s="163"/>
      <c r="Y254" s="164"/>
    </row>
    <row r="255" spans="1:25" s="8" customFormat="1" ht="12.75">
      <c r="A255" s="782"/>
      <c r="B255" s="762" t="s">
        <v>490</v>
      </c>
      <c r="C255" s="763"/>
      <c r="D255" s="766"/>
      <c r="E255" s="768"/>
      <c r="F255" s="770">
        <f>+IF(E255=0,0,(1-1/(1+$F$53))/(1-1/(1+$F$53)^E255))</f>
        <v>0</v>
      </c>
      <c r="G255" s="772"/>
      <c r="H255" s="774"/>
      <c r="I255" s="776"/>
      <c r="J255" s="776"/>
      <c r="K255" s="778">
        <f>F255*J255</f>
        <v>0</v>
      </c>
      <c r="L255" s="145">
        <f>L256*$K255</f>
        <v>0</v>
      </c>
      <c r="M255" s="145">
        <f>M256*$K255</f>
        <v>0</v>
      </c>
      <c r="N255" s="145">
        <f t="shared" si="64"/>
        <v>0</v>
      </c>
      <c r="O255" s="145">
        <f t="shared" si="64"/>
        <v>0</v>
      </c>
      <c r="P255" s="145">
        <f t="shared" si="64"/>
        <v>0</v>
      </c>
      <c r="Q255" s="145">
        <f t="shared" si="64"/>
        <v>0</v>
      </c>
      <c r="R255" s="145">
        <f t="shared" si="64"/>
        <v>0</v>
      </c>
      <c r="S255" s="145">
        <f t="shared" si="64"/>
        <v>0</v>
      </c>
      <c r="T255" s="145">
        <f t="shared" si="64"/>
        <v>0</v>
      </c>
      <c r="U255" s="145">
        <f t="shared" si="64"/>
        <v>0</v>
      </c>
      <c r="V255" s="145">
        <f t="shared" si="64"/>
        <v>0</v>
      </c>
      <c r="W255" s="145">
        <f t="shared" si="64"/>
        <v>0</v>
      </c>
      <c r="X255" s="145">
        <f t="shared" si="64"/>
        <v>0</v>
      </c>
      <c r="Y255" s="161">
        <f t="shared" si="64"/>
        <v>0</v>
      </c>
    </row>
    <row r="256" spans="1:25" s="8" customFormat="1" ht="12.75">
      <c r="A256" s="781"/>
      <c r="B256" s="764"/>
      <c r="C256" s="765"/>
      <c r="D256" s="767"/>
      <c r="E256" s="769"/>
      <c r="F256" s="771"/>
      <c r="G256" s="773"/>
      <c r="H256" s="775"/>
      <c r="I256" s="777"/>
      <c r="J256" s="777"/>
      <c r="K256" s="779"/>
      <c r="L256" s="162"/>
      <c r="M256" s="163"/>
      <c r="N256" s="163"/>
      <c r="O256" s="163"/>
      <c r="P256" s="163"/>
      <c r="Q256" s="163"/>
      <c r="R256" s="163"/>
      <c r="S256" s="163"/>
      <c r="T256" s="163"/>
      <c r="U256" s="163"/>
      <c r="V256" s="163"/>
      <c r="W256" s="163"/>
      <c r="X256" s="163"/>
      <c r="Y256" s="164"/>
    </row>
    <row r="257" spans="1:25" s="8" customFormat="1" ht="12.75">
      <c r="A257" s="782"/>
      <c r="B257" s="806" t="s">
        <v>47</v>
      </c>
      <c r="C257" s="805"/>
      <c r="D257" s="768"/>
      <c r="E257" s="768"/>
      <c r="F257" s="770">
        <f>+IF(E257=0,0,(1-1/(1+$F$53))/(1-1/(1+$F$53)^E257))</f>
        <v>0</v>
      </c>
      <c r="G257" s="772"/>
      <c r="H257" s="774"/>
      <c r="I257" s="789"/>
      <c r="J257" s="776"/>
      <c r="K257" s="778">
        <f>F257*J257</f>
        <v>0</v>
      </c>
      <c r="L257" s="145">
        <f>L258*$K257</f>
        <v>0</v>
      </c>
      <c r="M257" s="145">
        <f>M258*$K257</f>
        <v>0</v>
      </c>
      <c r="N257" s="145">
        <f t="shared" si="64"/>
        <v>0</v>
      </c>
      <c r="O257" s="145">
        <f t="shared" si="64"/>
        <v>0</v>
      </c>
      <c r="P257" s="145">
        <f t="shared" si="64"/>
        <v>0</v>
      </c>
      <c r="Q257" s="145">
        <f t="shared" si="64"/>
        <v>0</v>
      </c>
      <c r="R257" s="145">
        <f t="shared" si="64"/>
        <v>0</v>
      </c>
      <c r="S257" s="145">
        <f t="shared" si="64"/>
        <v>0</v>
      </c>
      <c r="T257" s="145">
        <f t="shared" si="64"/>
        <v>0</v>
      </c>
      <c r="U257" s="145">
        <f t="shared" si="64"/>
        <v>0</v>
      </c>
      <c r="V257" s="145">
        <f t="shared" si="64"/>
        <v>0</v>
      </c>
      <c r="W257" s="145">
        <f t="shared" si="64"/>
        <v>0</v>
      </c>
      <c r="X257" s="145">
        <f t="shared" si="64"/>
        <v>0</v>
      </c>
      <c r="Y257" s="161">
        <f t="shared" si="64"/>
        <v>0</v>
      </c>
    </row>
    <row r="258" spans="1:25" s="8" customFormat="1" ht="13.5" thickBot="1">
      <c r="A258" s="860"/>
      <c r="B258" s="830"/>
      <c r="C258" s="831"/>
      <c r="D258" s="803"/>
      <c r="E258" s="803"/>
      <c r="F258" s="771"/>
      <c r="G258" s="824"/>
      <c r="H258" s="826"/>
      <c r="I258" s="790"/>
      <c r="J258" s="854"/>
      <c r="K258" s="788"/>
      <c r="L258" s="314"/>
      <c r="M258" s="167"/>
      <c r="N258" s="167"/>
      <c r="O258" s="167"/>
      <c r="P258" s="167"/>
      <c r="Q258" s="167"/>
      <c r="R258" s="167"/>
      <c r="S258" s="167"/>
      <c r="T258" s="167"/>
      <c r="U258" s="167"/>
      <c r="V258" s="167"/>
      <c r="W258" s="167"/>
      <c r="X258" s="167"/>
      <c r="Y258" s="168"/>
    </row>
    <row r="259" spans="1:25" ht="23.25" customHeight="1" thickTop="1">
      <c r="A259" s="445" t="s">
        <v>81</v>
      </c>
      <c r="B259" s="726"/>
      <c r="C259" s="730"/>
      <c r="D259" s="410"/>
      <c r="E259" s="411"/>
      <c r="F259" s="412"/>
      <c r="G259" s="413"/>
      <c r="H259" s="414"/>
      <c r="I259" s="415"/>
      <c r="J259" s="416"/>
      <c r="K259" s="417"/>
      <c r="L259" s="454">
        <f>L261+L263+L265+L267+L269+L271+L273+L275+L277+L279+L282+L284+L286+L289+L291+L293+L295+L297+L300+L302+L304+L306+L308+L310</f>
        <v>0</v>
      </c>
      <c r="M259" s="455">
        <f aca="true" t="shared" si="65" ref="M259:Y259">M261+M263+M265+M267+M269+M271+M273+M275+M277+M279+M282+M284+M286+M289+M291+M295+M297+M300+M302+M304+M306+M308+M310</f>
        <v>0</v>
      </c>
      <c r="N259" s="455">
        <f t="shared" si="65"/>
        <v>0</v>
      </c>
      <c r="O259" s="455">
        <f t="shared" si="65"/>
        <v>0</v>
      </c>
      <c r="P259" s="455">
        <f t="shared" si="65"/>
        <v>0</v>
      </c>
      <c r="Q259" s="455">
        <f t="shared" si="65"/>
        <v>0</v>
      </c>
      <c r="R259" s="455">
        <f t="shared" si="65"/>
        <v>0</v>
      </c>
      <c r="S259" s="455">
        <f>S261+S263+S265+S267+S269+S271+S273+S275+S277+S279+S282+S284+S286+S289+S291+S295+S297+S300+S302+S304+S306+S308+S310</f>
        <v>0</v>
      </c>
      <c r="T259" s="455">
        <f t="shared" si="65"/>
        <v>0</v>
      </c>
      <c r="U259" s="455">
        <f t="shared" si="65"/>
        <v>0</v>
      </c>
      <c r="V259" s="455">
        <f t="shared" si="65"/>
        <v>0</v>
      </c>
      <c r="W259" s="455">
        <f t="shared" si="65"/>
        <v>0</v>
      </c>
      <c r="X259" s="455">
        <f t="shared" si="65"/>
        <v>0</v>
      </c>
      <c r="Y259" s="456">
        <f t="shared" si="65"/>
        <v>0</v>
      </c>
    </row>
    <row r="260" spans="1:25" ht="15" customHeight="1">
      <c r="A260" s="156" t="s">
        <v>79</v>
      </c>
      <c r="B260" s="731"/>
      <c r="C260" s="732"/>
      <c r="D260" s="158"/>
      <c r="E260" s="152"/>
      <c r="F260" s="149"/>
      <c r="G260" s="310"/>
      <c r="H260" s="311"/>
      <c r="I260" s="160"/>
      <c r="J260" s="207"/>
      <c r="K260" s="150"/>
      <c r="L260" s="153"/>
      <c r="M260" s="154"/>
      <c r="N260" s="154"/>
      <c r="O260" s="154"/>
      <c r="P260" s="154"/>
      <c r="Q260" s="154"/>
      <c r="R260" s="154"/>
      <c r="S260" s="154"/>
      <c r="T260" s="154"/>
      <c r="U260" s="154"/>
      <c r="V260" s="154"/>
      <c r="W260" s="154"/>
      <c r="X260" s="154"/>
      <c r="Y260" s="155"/>
    </row>
    <row r="261" spans="1:25" s="8" customFormat="1" ht="12.75">
      <c r="A261" s="780"/>
      <c r="B261" s="863" t="s">
        <v>143</v>
      </c>
      <c r="C261" s="862"/>
      <c r="D261" s="783"/>
      <c r="E261" s="783"/>
      <c r="F261" s="770">
        <f aca="true" t="shared" si="66" ref="F261:F279">+IF(E261=0,0,(1-1/(1+$F$53))/(1-1/(1+$F$53)^E261))</f>
        <v>0</v>
      </c>
      <c r="G261" s="804"/>
      <c r="H261" s="825"/>
      <c r="I261" s="846"/>
      <c r="J261" s="849"/>
      <c r="K261" s="852">
        <f>F261*J261</f>
        <v>0</v>
      </c>
      <c r="L261" s="165">
        <f>L262*$K261</f>
        <v>0</v>
      </c>
      <c r="M261" s="165">
        <f>M262*$K261</f>
        <v>0</v>
      </c>
      <c r="N261" s="165">
        <f aca="true" t="shared" si="67" ref="N261:Y275">N262*$K261</f>
        <v>0</v>
      </c>
      <c r="O261" s="165">
        <f t="shared" si="67"/>
        <v>0</v>
      </c>
      <c r="P261" s="165">
        <f t="shared" si="67"/>
        <v>0</v>
      </c>
      <c r="Q261" s="165">
        <f t="shared" si="67"/>
        <v>0</v>
      </c>
      <c r="R261" s="165">
        <f t="shared" si="67"/>
        <v>0</v>
      </c>
      <c r="S261" s="165">
        <f t="shared" si="67"/>
        <v>0</v>
      </c>
      <c r="T261" s="165">
        <f t="shared" si="67"/>
        <v>0</v>
      </c>
      <c r="U261" s="165">
        <f t="shared" si="67"/>
        <v>0</v>
      </c>
      <c r="V261" s="165">
        <f t="shared" si="67"/>
        <v>0</v>
      </c>
      <c r="W261" s="165">
        <f t="shared" si="67"/>
        <v>0</v>
      </c>
      <c r="X261" s="165">
        <f t="shared" si="67"/>
        <v>0</v>
      </c>
      <c r="Y261" s="313">
        <f t="shared" si="67"/>
        <v>0</v>
      </c>
    </row>
    <row r="262" spans="1:25" s="8" customFormat="1" ht="12.75">
      <c r="A262" s="781"/>
      <c r="B262" s="817"/>
      <c r="C262" s="819"/>
      <c r="D262" s="769"/>
      <c r="E262" s="769"/>
      <c r="F262" s="771"/>
      <c r="G262" s="773"/>
      <c r="H262" s="775"/>
      <c r="I262" s="846"/>
      <c r="J262" s="870"/>
      <c r="K262" s="848"/>
      <c r="L262" s="162"/>
      <c r="M262" s="163"/>
      <c r="N262" s="163"/>
      <c r="O262" s="163"/>
      <c r="P262" s="163"/>
      <c r="Q262" s="163"/>
      <c r="R262" s="163"/>
      <c r="S262" s="163"/>
      <c r="T262" s="163"/>
      <c r="U262" s="163"/>
      <c r="V262" s="163"/>
      <c r="W262" s="163"/>
      <c r="X262" s="163"/>
      <c r="Y262" s="164"/>
    </row>
    <row r="263" spans="1:25" s="8" customFormat="1" ht="12.75">
      <c r="A263" s="782"/>
      <c r="B263" s="816" t="s">
        <v>199</v>
      </c>
      <c r="C263" s="818"/>
      <c r="D263" s="783"/>
      <c r="E263" s="768"/>
      <c r="F263" s="770">
        <f t="shared" si="66"/>
        <v>0</v>
      </c>
      <c r="G263" s="772"/>
      <c r="H263" s="774"/>
      <c r="I263" s="855"/>
      <c r="J263" s="849"/>
      <c r="K263" s="847">
        <f>F263*J263</f>
        <v>0</v>
      </c>
      <c r="L263" s="145">
        <f>L264*$K263</f>
        <v>0</v>
      </c>
      <c r="M263" s="145">
        <f>M264*$K263</f>
        <v>0</v>
      </c>
      <c r="N263" s="145">
        <f t="shared" si="67"/>
        <v>0</v>
      </c>
      <c r="O263" s="145">
        <f t="shared" si="67"/>
        <v>0</v>
      </c>
      <c r="P263" s="145">
        <f t="shared" si="67"/>
        <v>0</v>
      </c>
      <c r="Q263" s="145">
        <f t="shared" si="67"/>
        <v>0</v>
      </c>
      <c r="R263" s="145">
        <f t="shared" si="67"/>
        <v>0</v>
      </c>
      <c r="S263" s="145">
        <f t="shared" si="67"/>
        <v>0</v>
      </c>
      <c r="T263" s="145">
        <f t="shared" si="67"/>
        <v>0</v>
      </c>
      <c r="U263" s="145">
        <f t="shared" si="67"/>
        <v>0</v>
      </c>
      <c r="V263" s="145">
        <f t="shared" si="67"/>
        <v>0</v>
      </c>
      <c r="W263" s="145">
        <f t="shared" si="67"/>
        <v>0</v>
      </c>
      <c r="X263" s="145">
        <f t="shared" si="67"/>
        <v>0</v>
      </c>
      <c r="Y263" s="161">
        <f t="shared" si="67"/>
        <v>0</v>
      </c>
    </row>
    <row r="264" spans="1:25" s="8" customFormat="1" ht="12.75">
      <c r="A264" s="781"/>
      <c r="B264" s="817"/>
      <c r="C264" s="819"/>
      <c r="D264" s="769"/>
      <c r="E264" s="769"/>
      <c r="F264" s="771"/>
      <c r="G264" s="773"/>
      <c r="H264" s="775"/>
      <c r="I264" s="821"/>
      <c r="J264" s="837"/>
      <c r="K264" s="848"/>
      <c r="L264" s="162"/>
      <c r="M264" s="163"/>
      <c r="N264" s="163"/>
      <c r="O264" s="163"/>
      <c r="P264" s="163"/>
      <c r="Q264" s="163"/>
      <c r="R264" s="163"/>
      <c r="S264" s="163"/>
      <c r="T264" s="163"/>
      <c r="U264" s="163"/>
      <c r="V264" s="163"/>
      <c r="W264" s="163"/>
      <c r="X264" s="163"/>
      <c r="Y264" s="164"/>
    </row>
    <row r="265" spans="1:25" s="8" customFormat="1" ht="12.75">
      <c r="A265" s="782"/>
      <c r="B265" s="816" t="s">
        <v>200</v>
      </c>
      <c r="C265" s="818"/>
      <c r="D265" s="783"/>
      <c r="E265" s="768"/>
      <c r="F265" s="770">
        <f t="shared" si="66"/>
        <v>0</v>
      </c>
      <c r="G265" s="772"/>
      <c r="H265" s="774"/>
      <c r="I265" s="820"/>
      <c r="J265" s="836"/>
      <c r="K265" s="847">
        <f>F265*J265</f>
        <v>0</v>
      </c>
      <c r="L265" s="145">
        <f>L266*$K265</f>
        <v>0</v>
      </c>
      <c r="M265" s="145">
        <f>M266*$K265</f>
        <v>0</v>
      </c>
      <c r="N265" s="145">
        <f t="shared" si="67"/>
        <v>0</v>
      </c>
      <c r="O265" s="145">
        <f t="shared" si="67"/>
        <v>0</v>
      </c>
      <c r="P265" s="145">
        <f t="shared" si="67"/>
        <v>0</v>
      </c>
      <c r="Q265" s="145">
        <f t="shared" si="67"/>
        <v>0</v>
      </c>
      <c r="R265" s="145">
        <f t="shared" si="67"/>
        <v>0</v>
      </c>
      <c r="S265" s="145">
        <f t="shared" si="67"/>
        <v>0</v>
      </c>
      <c r="T265" s="145">
        <f t="shared" si="67"/>
        <v>0</v>
      </c>
      <c r="U265" s="145">
        <f t="shared" si="67"/>
        <v>0</v>
      </c>
      <c r="V265" s="145">
        <f t="shared" si="67"/>
        <v>0</v>
      </c>
      <c r="W265" s="145">
        <f t="shared" si="67"/>
        <v>0</v>
      </c>
      <c r="X265" s="145">
        <f t="shared" si="67"/>
        <v>0</v>
      </c>
      <c r="Y265" s="161">
        <f t="shared" si="67"/>
        <v>0</v>
      </c>
    </row>
    <row r="266" spans="1:25" s="8" customFormat="1" ht="12.75">
      <c r="A266" s="781"/>
      <c r="B266" s="817"/>
      <c r="C266" s="819"/>
      <c r="D266" s="769"/>
      <c r="E266" s="769"/>
      <c r="F266" s="771"/>
      <c r="G266" s="773"/>
      <c r="H266" s="775"/>
      <c r="I266" s="821"/>
      <c r="J266" s="837"/>
      <c r="K266" s="848"/>
      <c r="L266" s="162"/>
      <c r="M266" s="163"/>
      <c r="N266" s="163"/>
      <c r="O266" s="163"/>
      <c r="P266" s="163"/>
      <c r="Q266" s="163"/>
      <c r="R266" s="163"/>
      <c r="S266" s="163"/>
      <c r="T266" s="163"/>
      <c r="U266" s="163"/>
      <c r="V266" s="163"/>
      <c r="W266" s="163"/>
      <c r="X266" s="163"/>
      <c r="Y266" s="164"/>
    </row>
    <row r="267" spans="1:25" s="8" customFormat="1" ht="12.75">
      <c r="A267" s="782"/>
      <c r="B267" s="816" t="s">
        <v>202</v>
      </c>
      <c r="C267" s="818"/>
      <c r="D267" s="783"/>
      <c r="E267" s="768"/>
      <c r="F267" s="770">
        <f t="shared" si="66"/>
        <v>0</v>
      </c>
      <c r="G267" s="772"/>
      <c r="H267" s="774"/>
      <c r="I267" s="820"/>
      <c r="J267" s="836"/>
      <c r="K267" s="847">
        <f>F267*J267</f>
        <v>0</v>
      </c>
      <c r="L267" s="145">
        <f>L268*$K267</f>
        <v>0</v>
      </c>
      <c r="M267" s="145">
        <f>M268*$K267</f>
        <v>0</v>
      </c>
      <c r="N267" s="145">
        <f t="shared" si="67"/>
        <v>0</v>
      </c>
      <c r="O267" s="145">
        <f t="shared" si="67"/>
        <v>0</v>
      </c>
      <c r="P267" s="145">
        <f t="shared" si="67"/>
        <v>0</v>
      </c>
      <c r="Q267" s="145">
        <f t="shared" si="67"/>
        <v>0</v>
      </c>
      <c r="R267" s="145">
        <f t="shared" si="67"/>
        <v>0</v>
      </c>
      <c r="S267" s="145">
        <f t="shared" si="67"/>
        <v>0</v>
      </c>
      <c r="T267" s="145">
        <f t="shared" si="67"/>
        <v>0</v>
      </c>
      <c r="U267" s="145">
        <f t="shared" si="67"/>
        <v>0</v>
      </c>
      <c r="V267" s="145">
        <f t="shared" si="67"/>
        <v>0</v>
      </c>
      <c r="W267" s="145">
        <f t="shared" si="67"/>
        <v>0</v>
      </c>
      <c r="X267" s="145">
        <f t="shared" si="67"/>
        <v>0</v>
      </c>
      <c r="Y267" s="161">
        <f t="shared" si="67"/>
        <v>0</v>
      </c>
    </row>
    <row r="268" spans="1:25" s="8" customFormat="1" ht="12.75">
      <c r="A268" s="781"/>
      <c r="B268" s="817"/>
      <c r="C268" s="819"/>
      <c r="D268" s="769"/>
      <c r="E268" s="769"/>
      <c r="F268" s="771"/>
      <c r="G268" s="773"/>
      <c r="H268" s="775"/>
      <c r="I268" s="821"/>
      <c r="J268" s="837"/>
      <c r="K268" s="848"/>
      <c r="L268" s="162"/>
      <c r="M268" s="163"/>
      <c r="N268" s="163"/>
      <c r="O268" s="163"/>
      <c r="P268" s="163"/>
      <c r="Q268" s="163"/>
      <c r="R268" s="163"/>
      <c r="S268" s="163"/>
      <c r="T268" s="163"/>
      <c r="U268" s="163"/>
      <c r="V268" s="163"/>
      <c r="W268" s="163"/>
      <c r="X268" s="163"/>
      <c r="Y268" s="164"/>
    </row>
    <row r="269" spans="1:25" s="8" customFormat="1" ht="12.75">
      <c r="A269" s="782"/>
      <c r="B269" s="816" t="s">
        <v>201</v>
      </c>
      <c r="C269" s="818"/>
      <c r="D269" s="783"/>
      <c r="E269" s="768"/>
      <c r="F269" s="770">
        <f t="shared" si="66"/>
        <v>0</v>
      </c>
      <c r="G269" s="772"/>
      <c r="H269" s="774"/>
      <c r="I269" s="820"/>
      <c r="J269" s="836"/>
      <c r="K269" s="847">
        <f>F269*J269</f>
        <v>0</v>
      </c>
      <c r="L269" s="145">
        <f>L270*$K269</f>
        <v>0</v>
      </c>
      <c r="M269" s="145">
        <f>M270*$K269</f>
        <v>0</v>
      </c>
      <c r="N269" s="145">
        <f t="shared" si="67"/>
        <v>0</v>
      </c>
      <c r="O269" s="145">
        <f t="shared" si="67"/>
        <v>0</v>
      </c>
      <c r="P269" s="145">
        <f t="shared" si="67"/>
        <v>0</v>
      </c>
      <c r="Q269" s="145">
        <f t="shared" si="67"/>
        <v>0</v>
      </c>
      <c r="R269" s="145">
        <f t="shared" si="67"/>
        <v>0</v>
      </c>
      <c r="S269" s="145">
        <f t="shared" si="67"/>
        <v>0</v>
      </c>
      <c r="T269" s="145">
        <f t="shared" si="67"/>
        <v>0</v>
      </c>
      <c r="U269" s="145">
        <f t="shared" si="67"/>
        <v>0</v>
      </c>
      <c r="V269" s="145">
        <f t="shared" si="67"/>
        <v>0</v>
      </c>
      <c r="W269" s="145">
        <f t="shared" si="67"/>
        <v>0</v>
      </c>
      <c r="X269" s="145">
        <f t="shared" si="67"/>
        <v>0</v>
      </c>
      <c r="Y269" s="161">
        <f t="shared" si="67"/>
        <v>0</v>
      </c>
    </row>
    <row r="270" spans="1:25" s="8" customFormat="1" ht="12.75">
      <c r="A270" s="781"/>
      <c r="B270" s="817"/>
      <c r="C270" s="819"/>
      <c r="D270" s="769"/>
      <c r="E270" s="769"/>
      <c r="F270" s="771"/>
      <c r="G270" s="773"/>
      <c r="H270" s="775"/>
      <c r="I270" s="821"/>
      <c r="J270" s="837"/>
      <c r="K270" s="848"/>
      <c r="L270" s="162"/>
      <c r="M270" s="163"/>
      <c r="N270" s="163"/>
      <c r="O270" s="163"/>
      <c r="P270" s="163"/>
      <c r="Q270" s="163"/>
      <c r="R270" s="163"/>
      <c r="S270" s="163"/>
      <c r="T270" s="163"/>
      <c r="U270" s="163"/>
      <c r="V270" s="163"/>
      <c r="W270" s="163"/>
      <c r="X270" s="163"/>
      <c r="Y270" s="164"/>
    </row>
    <row r="271" spans="1:25" s="8" customFormat="1" ht="12.75">
      <c r="A271" s="782"/>
      <c r="B271" s="816" t="s">
        <v>203</v>
      </c>
      <c r="C271" s="818"/>
      <c r="D271" s="783"/>
      <c r="E271" s="768"/>
      <c r="F271" s="770">
        <f t="shared" si="66"/>
        <v>0</v>
      </c>
      <c r="G271" s="772"/>
      <c r="H271" s="774"/>
      <c r="I271" s="820"/>
      <c r="J271" s="836"/>
      <c r="K271" s="847">
        <f>F271*J271</f>
        <v>0</v>
      </c>
      <c r="L271" s="145">
        <f>L272*$K271</f>
        <v>0</v>
      </c>
      <c r="M271" s="145">
        <f>M272*$K271</f>
        <v>0</v>
      </c>
      <c r="N271" s="145">
        <f t="shared" si="67"/>
        <v>0</v>
      </c>
      <c r="O271" s="145">
        <f t="shared" si="67"/>
        <v>0</v>
      </c>
      <c r="P271" s="145">
        <f t="shared" si="67"/>
        <v>0</v>
      </c>
      <c r="Q271" s="145">
        <f t="shared" si="67"/>
        <v>0</v>
      </c>
      <c r="R271" s="145">
        <f t="shared" si="67"/>
        <v>0</v>
      </c>
      <c r="S271" s="145">
        <f t="shared" si="67"/>
        <v>0</v>
      </c>
      <c r="T271" s="145">
        <f t="shared" si="67"/>
        <v>0</v>
      </c>
      <c r="U271" s="145">
        <f t="shared" si="67"/>
        <v>0</v>
      </c>
      <c r="V271" s="145">
        <f t="shared" si="67"/>
        <v>0</v>
      </c>
      <c r="W271" s="145">
        <f t="shared" si="67"/>
        <v>0</v>
      </c>
      <c r="X271" s="145">
        <f t="shared" si="67"/>
        <v>0</v>
      </c>
      <c r="Y271" s="161">
        <f t="shared" si="67"/>
        <v>0</v>
      </c>
    </row>
    <row r="272" spans="1:25" s="8" customFormat="1" ht="12.75">
      <c r="A272" s="781"/>
      <c r="B272" s="817"/>
      <c r="C272" s="819"/>
      <c r="D272" s="769"/>
      <c r="E272" s="769"/>
      <c r="F272" s="771"/>
      <c r="G272" s="773"/>
      <c r="H272" s="775"/>
      <c r="I272" s="821"/>
      <c r="J272" s="837"/>
      <c r="K272" s="848"/>
      <c r="L272" s="162"/>
      <c r="M272" s="163"/>
      <c r="N272" s="163"/>
      <c r="O272" s="163"/>
      <c r="P272" s="163"/>
      <c r="Q272" s="163"/>
      <c r="R272" s="163"/>
      <c r="S272" s="163"/>
      <c r="T272" s="163"/>
      <c r="U272" s="163"/>
      <c r="V272" s="163"/>
      <c r="W272" s="163"/>
      <c r="X272" s="163"/>
      <c r="Y272" s="164"/>
    </row>
    <row r="273" spans="1:25" s="8" customFormat="1" ht="12.75">
      <c r="A273" s="782"/>
      <c r="B273" s="816" t="s">
        <v>204</v>
      </c>
      <c r="C273" s="818"/>
      <c r="D273" s="783"/>
      <c r="E273" s="768"/>
      <c r="F273" s="770">
        <f t="shared" si="66"/>
        <v>0</v>
      </c>
      <c r="G273" s="772"/>
      <c r="H273" s="774"/>
      <c r="I273" s="820"/>
      <c r="J273" s="836"/>
      <c r="K273" s="847">
        <f>F273*J273</f>
        <v>0</v>
      </c>
      <c r="L273" s="145">
        <f>L274*$K273</f>
        <v>0</v>
      </c>
      <c r="M273" s="145">
        <f>M274*$K273</f>
        <v>0</v>
      </c>
      <c r="N273" s="145">
        <f t="shared" si="67"/>
        <v>0</v>
      </c>
      <c r="O273" s="145">
        <f t="shared" si="67"/>
        <v>0</v>
      </c>
      <c r="P273" s="145">
        <f t="shared" si="67"/>
        <v>0</v>
      </c>
      <c r="Q273" s="145">
        <f t="shared" si="67"/>
        <v>0</v>
      </c>
      <c r="R273" s="145">
        <f t="shared" si="67"/>
        <v>0</v>
      </c>
      <c r="S273" s="145">
        <f t="shared" si="67"/>
        <v>0</v>
      </c>
      <c r="T273" s="145">
        <f t="shared" si="67"/>
        <v>0</v>
      </c>
      <c r="U273" s="145">
        <f t="shared" si="67"/>
        <v>0</v>
      </c>
      <c r="V273" s="145">
        <f t="shared" si="67"/>
        <v>0</v>
      </c>
      <c r="W273" s="145">
        <f t="shared" si="67"/>
        <v>0</v>
      </c>
      <c r="X273" s="145">
        <f t="shared" si="67"/>
        <v>0</v>
      </c>
      <c r="Y273" s="161">
        <f t="shared" si="67"/>
        <v>0</v>
      </c>
    </row>
    <row r="274" spans="1:25" s="8" customFormat="1" ht="12.75">
      <c r="A274" s="781"/>
      <c r="B274" s="817"/>
      <c r="C274" s="819"/>
      <c r="D274" s="769"/>
      <c r="E274" s="769"/>
      <c r="F274" s="771"/>
      <c r="G274" s="773"/>
      <c r="H274" s="775"/>
      <c r="I274" s="821"/>
      <c r="J274" s="837"/>
      <c r="K274" s="848"/>
      <c r="L274" s="162"/>
      <c r="M274" s="163"/>
      <c r="N274" s="163"/>
      <c r="O274" s="163"/>
      <c r="P274" s="163"/>
      <c r="Q274" s="163"/>
      <c r="R274" s="163"/>
      <c r="S274" s="163"/>
      <c r="T274" s="163"/>
      <c r="U274" s="163"/>
      <c r="V274" s="163"/>
      <c r="W274" s="163"/>
      <c r="X274" s="163"/>
      <c r="Y274" s="164"/>
    </row>
    <row r="275" spans="1:25" s="8" customFormat="1" ht="12.75">
      <c r="A275" s="782"/>
      <c r="B275" s="816" t="s">
        <v>205</v>
      </c>
      <c r="C275" s="818"/>
      <c r="D275" s="783"/>
      <c r="E275" s="768"/>
      <c r="F275" s="770">
        <f t="shared" si="66"/>
        <v>0</v>
      </c>
      <c r="G275" s="772"/>
      <c r="H275" s="774"/>
      <c r="I275" s="820"/>
      <c r="J275" s="836"/>
      <c r="K275" s="847">
        <f>F275*J275</f>
        <v>0</v>
      </c>
      <c r="L275" s="145">
        <f>L276*$K275</f>
        <v>0</v>
      </c>
      <c r="M275" s="145">
        <f>M276*$K275</f>
        <v>0</v>
      </c>
      <c r="N275" s="145">
        <f t="shared" si="67"/>
        <v>0</v>
      </c>
      <c r="O275" s="145">
        <f t="shared" si="67"/>
        <v>0</v>
      </c>
      <c r="P275" s="145">
        <f t="shared" si="67"/>
        <v>0</v>
      </c>
      <c r="Q275" s="145">
        <f t="shared" si="67"/>
        <v>0</v>
      </c>
      <c r="R275" s="145">
        <f t="shared" si="67"/>
        <v>0</v>
      </c>
      <c r="S275" s="145">
        <f t="shared" si="67"/>
        <v>0</v>
      </c>
      <c r="T275" s="145">
        <f t="shared" si="67"/>
        <v>0</v>
      </c>
      <c r="U275" s="145">
        <f t="shared" si="67"/>
        <v>0</v>
      </c>
      <c r="V275" s="145">
        <f t="shared" si="67"/>
        <v>0</v>
      </c>
      <c r="W275" s="145">
        <f t="shared" si="67"/>
        <v>0</v>
      </c>
      <c r="X275" s="145">
        <f t="shared" si="67"/>
        <v>0</v>
      </c>
      <c r="Y275" s="161">
        <f t="shared" si="67"/>
        <v>0</v>
      </c>
    </row>
    <row r="276" spans="1:25" s="8" customFormat="1" ht="12.75">
      <c r="A276" s="781"/>
      <c r="B276" s="817"/>
      <c r="C276" s="819"/>
      <c r="D276" s="769"/>
      <c r="E276" s="769"/>
      <c r="F276" s="771"/>
      <c r="G276" s="773"/>
      <c r="H276" s="775"/>
      <c r="I276" s="821"/>
      <c r="J276" s="837"/>
      <c r="K276" s="848"/>
      <c r="L276" s="162"/>
      <c r="M276" s="163"/>
      <c r="N276" s="163"/>
      <c r="O276" s="163"/>
      <c r="P276" s="163"/>
      <c r="Q276" s="163"/>
      <c r="R276" s="163"/>
      <c r="S276" s="163"/>
      <c r="T276" s="163"/>
      <c r="U276" s="163"/>
      <c r="V276" s="163"/>
      <c r="W276" s="163"/>
      <c r="X276" s="163"/>
      <c r="Y276" s="164"/>
    </row>
    <row r="277" spans="1:25" s="8" customFormat="1" ht="12.75">
      <c r="A277" s="782"/>
      <c r="B277" s="861" t="s">
        <v>144</v>
      </c>
      <c r="C277" s="814"/>
      <c r="D277" s="783"/>
      <c r="E277" s="768"/>
      <c r="F277" s="770">
        <f t="shared" si="66"/>
        <v>0</v>
      </c>
      <c r="G277" s="772"/>
      <c r="H277" s="774"/>
      <c r="I277" s="789"/>
      <c r="J277" s="836"/>
      <c r="K277" s="847">
        <f>F277*J277</f>
        <v>0</v>
      </c>
      <c r="L277" s="145">
        <f>L278*$K277</f>
        <v>0</v>
      </c>
      <c r="M277" s="145">
        <f>M278*$K277</f>
        <v>0</v>
      </c>
      <c r="N277" s="145">
        <f aca="true" t="shared" si="68" ref="N277:Y277">N278*$K277</f>
        <v>0</v>
      </c>
      <c r="O277" s="145">
        <f t="shared" si="68"/>
        <v>0</v>
      </c>
      <c r="P277" s="145">
        <f t="shared" si="68"/>
        <v>0</v>
      </c>
      <c r="Q277" s="145">
        <f t="shared" si="68"/>
        <v>0</v>
      </c>
      <c r="R277" s="145">
        <f t="shared" si="68"/>
        <v>0</v>
      </c>
      <c r="S277" s="145">
        <f t="shared" si="68"/>
        <v>0</v>
      </c>
      <c r="T277" s="145">
        <f t="shared" si="68"/>
        <v>0</v>
      </c>
      <c r="U277" s="145">
        <f t="shared" si="68"/>
        <v>0</v>
      </c>
      <c r="V277" s="145">
        <f t="shared" si="68"/>
        <v>0</v>
      </c>
      <c r="W277" s="145">
        <f t="shared" si="68"/>
        <v>0</v>
      </c>
      <c r="X277" s="145">
        <f t="shared" si="68"/>
        <v>0</v>
      </c>
      <c r="Y277" s="161">
        <f t="shared" si="68"/>
        <v>0</v>
      </c>
    </row>
    <row r="278" spans="1:25" s="8" customFormat="1" ht="12.75">
      <c r="A278" s="781"/>
      <c r="B278" s="807"/>
      <c r="C278" s="866"/>
      <c r="D278" s="769"/>
      <c r="E278" s="769"/>
      <c r="F278" s="771"/>
      <c r="G278" s="773"/>
      <c r="H278" s="775"/>
      <c r="I278" s="850"/>
      <c r="J278" s="837"/>
      <c r="K278" s="848"/>
      <c r="L278" s="162"/>
      <c r="M278" s="163"/>
      <c r="N278" s="163"/>
      <c r="O278" s="163"/>
      <c r="P278" s="163"/>
      <c r="Q278" s="163"/>
      <c r="R278" s="163"/>
      <c r="S278" s="163"/>
      <c r="T278" s="163"/>
      <c r="U278" s="163"/>
      <c r="V278" s="163"/>
      <c r="W278" s="163"/>
      <c r="X278" s="163"/>
      <c r="Y278" s="164"/>
    </row>
    <row r="279" spans="1:25" s="8" customFormat="1" ht="12.75">
      <c r="A279" s="782"/>
      <c r="B279" s="861" t="s">
        <v>144</v>
      </c>
      <c r="C279" s="814"/>
      <c r="D279" s="783"/>
      <c r="E279" s="768"/>
      <c r="F279" s="770">
        <f t="shared" si="66"/>
        <v>0</v>
      </c>
      <c r="G279" s="772"/>
      <c r="H279" s="774"/>
      <c r="I279" s="789"/>
      <c r="J279" s="836"/>
      <c r="K279" s="847">
        <f>F279*J279</f>
        <v>0</v>
      </c>
      <c r="L279" s="145">
        <f>L280*$K279</f>
        <v>0</v>
      </c>
      <c r="M279" s="145">
        <f>M280*$K279</f>
        <v>0</v>
      </c>
      <c r="N279" s="145">
        <f aca="true" t="shared" si="69" ref="N279:Y279">N280*$K279</f>
        <v>0</v>
      </c>
      <c r="O279" s="145">
        <f t="shared" si="69"/>
        <v>0</v>
      </c>
      <c r="P279" s="145">
        <f t="shared" si="69"/>
        <v>0</v>
      </c>
      <c r="Q279" s="145">
        <f t="shared" si="69"/>
        <v>0</v>
      </c>
      <c r="R279" s="145">
        <f t="shared" si="69"/>
        <v>0</v>
      </c>
      <c r="S279" s="145">
        <f t="shared" si="69"/>
        <v>0</v>
      </c>
      <c r="T279" s="145">
        <f t="shared" si="69"/>
        <v>0</v>
      </c>
      <c r="U279" s="145">
        <f t="shared" si="69"/>
        <v>0</v>
      </c>
      <c r="V279" s="145">
        <f t="shared" si="69"/>
        <v>0</v>
      </c>
      <c r="W279" s="145">
        <f t="shared" si="69"/>
        <v>0</v>
      </c>
      <c r="X279" s="145">
        <f t="shared" si="69"/>
        <v>0</v>
      </c>
      <c r="Y279" s="161">
        <f t="shared" si="69"/>
        <v>0</v>
      </c>
    </row>
    <row r="280" spans="1:25" s="8" customFormat="1" ht="17.25" customHeight="1">
      <c r="A280" s="815"/>
      <c r="B280" s="871"/>
      <c r="C280" s="867"/>
      <c r="D280" s="769"/>
      <c r="E280" s="783"/>
      <c r="F280" s="771"/>
      <c r="G280" s="804"/>
      <c r="H280" s="825"/>
      <c r="I280" s="846"/>
      <c r="J280" s="870"/>
      <c r="K280" s="852"/>
      <c r="L280" s="309"/>
      <c r="M280" s="312"/>
      <c r="N280" s="312"/>
      <c r="O280" s="312"/>
      <c r="P280" s="312"/>
      <c r="Q280" s="312"/>
      <c r="R280" s="312"/>
      <c r="S280" s="312"/>
      <c r="T280" s="312"/>
      <c r="U280" s="312"/>
      <c r="V280" s="312"/>
      <c r="W280" s="312"/>
      <c r="X280" s="312"/>
      <c r="Y280" s="200"/>
    </row>
    <row r="281" spans="1:25" ht="15" customHeight="1">
      <c r="A281" s="448" t="s">
        <v>206</v>
      </c>
      <c r="B281" s="733"/>
      <c r="C281" s="734"/>
      <c r="D281" s="136"/>
      <c r="E281" s="151"/>
      <c r="F281" s="449"/>
      <c r="G281" s="450"/>
      <c r="H281" s="451"/>
      <c r="I281" s="452"/>
      <c r="J281" s="453"/>
      <c r="K281" s="146"/>
      <c r="L281" s="145"/>
      <c r="M281" s="141"/>
      <c r="N281" s="141"/>
      <c r="O281" s="141"/>
      <c r="P281" s="141"/>
      <c r="Q281" s="141"/>
      <c r="R281" s="141"/>
      <c r="S281" s="141"/>
      <c r="T281" s="141"/>
      <c r="U281" s="141"/>
      <c r="V281" s="141"/>
      <c r="W281" s="141"/>
      <c r="X281" s="141"/>
      <c r="Y281" s="142"/>
    </row>
    <row r="282" spans="1:25" s="8" customFormat="1" ht="12.75">
      <c r="A282" s="780"/>
      <c r="B282" s="873" t="s">
        <v>210</v>
      </c>
      <c r="C282" s="874"/>
      <c r="D282" s="783"/>
      <c r="E282" s="783"/>
      <c r="F282" s="770">
        <f>+IF(E282=0,0,(1-1/(1+$F$53))/(1-1/(1+$F$53)^E282))</f>
        <v>0</v>
      </c>
      <c r="G282" s="804"/>
      <c r="H282" s="825"/>
      <c r="I282" s="846"/>
      <c r="J282" s="841"/>
      <c r="K282" s="827">
        <f>F282*J282</f>
        <v>0</v>
      </c>
      <c r="L282" s="165">
        <f aca="true" t="shared" si="70" ref="L282:Y282">L283*$K282</f>
        <v>0</v>
      </c>
      <c r="M282" s="165">
        <f t="shared" si="70"/>
        <v>0</v>
      </c>
      <c r="N282" s="165">
        <f t="shared" si="70"/>
        <v>0</v>
      </c>
      <c r="O282" s="165">
        <f t="shared" si="70"/>
        <v>0</v>
      </c>
      <c r="P282" s="165">
        <f t="shared" si="70"/>
        <v>0</v>
      </c>
      <c r="Q282" s="165">
        <f t="shared" si="70"/>
        <v>0</v>
      </c>
      <c r="R282" s="145">
        <f t="shared" si="70"/>
        <v>0</v>
      </c>
      <c r="S282" s="145">
        <f t="shared" si="70"/>
        <v>0</v>
      </c>
      <c r="T282" s="165">
        <f t="shared" si="70"/>
        <v>0</v>
      </c>
      <c r="U282" s="165">
        <f t="shared" si="70"/>
        <v>0</v>
      </c>
      <c r="V282" s="165">
        <f t="shared" si="70"/>
        <v>0</v>
      </c>
      <c r="W282" s="165">
        <f t="shared" si="70"/>
        <v>0</v>
      </c>
      <c r="X282" s="165">
        <f t="shared" si="70"/>
        <v>0</v>
      </c>
      <c r="Y282" s="313">
        <f t="shared" si="70"/>
        <v>0</v>
      </c>
    </row>
    <row r="283" spans="1:25" s="8" customFormat="1" ht="12.75">
      <c r="A283" s="781"/>
      <c r="B283" s="875"/>
      <c r="C283" s="876"/>
      <c r="D283" s="769"/>
      <c r="E283" s="769"/>
      <c r="F283" s="771"/>
      <c r="G283" s="773"/>
      <c r="H283" s="775"/>
      <c r="I283" s="850"/>
      <c r="J283" s="777"/>
      <c r="K283" s="779"/>
      <c r="L283" s="162"/>
      <c r="M283" s="163"/>
      <c r="N283" s="163"/>
      <c r="O283" s="163"/>
      <c r="P283" s="163"/>
      <c r="Q283" s="163"/>
      <c r="R283" s="163"/>
      <c r="S283" s="163"/>
      <c r="T283" s="163"/>
      <c r="U283" s="163"/>
      <c r="V283" s="163"/>
      <c r="W283" s="163"/>
      <c r="X283" s="163"/>
      <c r="Y283" s="164"/>
    </row>
    <row r="284" spans="1:25" s="8" customFormat="1" ht="12.75">
      <c r="A284" s="782"/>
      <c r="B284" s="806" t="s">
        <v>47</v>
      </c>
      <c r="C284" s="805"/>
      <c r="D284" s="783"/>
      <c r="E284" s="768"/>
      <c r="F284" s="770">
        <f>+IF(E284=0,0,(1-1/(1+$F$53))/(1-1/(1+$F$53)^E284))</f>
        <v>0</v>
      </c>
      <c r="G284" s="772"/>
      <c r="H284" s="774"/>
      <c r="I284" s="789"/>
      <c r="J284" s="776"/>
      <c r="K284" s="778">
        <f>F284*J284</f>
        <v>0</v>
      </c>
      <c r="L284" s="145">
        <f>L285*$K284</f>
        <v>0</v>
      </c>
      <c r="M284" s="145">
        <f>M285*$K284</f>
        <v>0</v>
      </c>
      <c r="N284" s="145">
        <f>N285*$K284</f>
        <v>0</v>
      </c>
      <c r="O284" s="145">
        <f>O285*$K284</f>
        <v>0</v>
      </c>
      <c r="P284" s="145">
        <f>P285*$K284</f>
        <v>0</v>
      </c>
      <c r="Q284" s="145"/>
      <c r="R284" s="145">
        <f aca="true" t="shared" si="71" ref="R284:Y284">R285*$K284</f>
        <v>0</v>
      </c>
      <c r="S284" s="145">
        <f t="shared" si="71"/>
        <v>0</v>
      </c>
      <c r="T284" s="145">
        <f t="shared" si="71"/>
        <v>0</v>
      </c>
      <c r="U284" s="145">
        <f t="shared" si="71"/>
        <v>0</v>
      </c>
      <c r="V284" s="145">
        <f t="shared" si="71"/>
        <v>0</v>
      </c>
      <c r="W284" s="145">
        <f t="shared" si="71"/>
        <v>0</v>
      </c>
      <c r="X284" s="145">
        <f t="shared" si="71"/>
        <v>0</v>
      </c>
      <c r="Y284" s="161">
        <f t="shared" si="71"/>
        <v>0</v>
      </c>
    </row>
    <row r="285" spans="1:25" s="8" customFormat="1" ht="12.75">
      <c r="A285" s="781"/>
      <c r="B285" s="807"/>
      <c r="C285" s="805"/>
      <c r="D285" s="769"/>
      <c r="E285" s="769"/>
      <c r="F285" s="771"/>
      <c r="G285" s="773"/>
      <c r="H285" s="775"/>
      <c r="I285" s="850"/>
      <c r="J285" s="777"/>
      <c r="K285" s="779"/>
      <c r="L285" s="162"/>
      <c r="M285" s="163"/>
      <c r="N285" s="163"/>
      <c r="O285" s="163"/>
      <c r="P285" s="163"/>
      <c r="Q285" s="163"/>
      <c r="R285" s="163"/>
      <c r="S285" s="163"/>
      <c r="T285" s="163"/>
      <c r="U285" s="163"/>
      <c r="V285" s="163"/>
      <c r="W285" s="163"/>
      <c r="X285" s="163"/>
      <c r="Y285" s="164"/>
    </row>
    <row r="286" spans="1:25" s="8" customFormat="1" ht="12.75">
      <c r="A286" s="782"/>
      <c r="B286" s="806" t="s">
        <v>47</v>
      </c>
      <c r="C286" s="805"/>
      <c r="D286" s="783"/>
      <c r="E286" s="768"/>
      <c r="F286" s="770">
        <f>+IF(E286=0,0,(1-1/(1+$F$53))/(1-1/(1+$F$53)^E286))</f>
        <v>0</v>
      </c>
      <c r="G286" s="772"/>
      <c r="H286" s="774"/>
      <c r="I286" s="789"/>
      <c r="J286" s="776"/>
      <c r="K286" s="778">
        <f>F286*J286</f>
        <v>0</v>
      </c>
      <c r="L286" s="145">
        <f aca="true" t="shared" si="72" ref="L286:Y286">L287*$K286</f>
        <v>0</v>
      </c>
      <c r="M286" s="145">
        <f t="shared" si="72"/>
        <v>0</v>
      </c>
      <c r="N286" s="145">
        <f t="shared" si="72"/>
        <v>0</v>
      </c>
      <c r="O286" s="145">
        <f t="shared" si="72"/>
        <v>0</v>
      </c>
      <c r="P286" s="145">
        <f t="shared" si="72"/>
        <v>0</v>
      </c>
      <c r="Q286" s="145">
        <f t="shared" si="72"/>
        <v>0</v>
      </c>
      <c r="R286" s="145">
        <f t="shared" si="72"/>
        <v>0</v>
      </c>
      <c r="S286" s="145">
        <f t="shared" si="72"/>
        <v>0</v>
      </c>
      <c r="T286" s="145">
        <f t="shared" si="72"/>
        <v>0</v>
      </c>
      <c r="U286" s="145">
        <f t="shared" si="72"/>
        <v>0</v>
      </c>
      <c r="V286" s="145">
        <f t="shared" si="72"/>
        <v>0</v>
      </c>
      <c r="W286" s="145">
        <f t="shared" si="72"/>
        <v>0</v>
      </c>
      <c r="X286" s="145">
        <f t="shared" si="72"/>
        <v>0</v>
      </c>
      <c r="Y286" s="161">
        <f t="shared" si="72"/>
        <v>0</v>
      </c>
    </row>
    <row r="287" spans="1:25" s="8" customFormat="1" ht="12.75">
      <c r="A287" s="815"/>
      <c r="B287" s="871"/>
      <c r="C287" s="814"/>
      <c r="D287" s="769"/>
      <c r="E287" s="783"/>
      <c r="F287" s="771"/>
      <c r="G287" s="804"/>
      <c r="H287" s="825"/>
      <c r="I287" s="846"/>
      <c r="J287" s="841"/>
      <c r="K287" s="853"/>
      <c r="L287" s="309"/>
      <c r="M287" s="312"/>
      <c r="N287" s="312"/>
      <c r="O287" s="312"/>
      <c r="P287" s="312"/>
      <c r="Q287" s="312"/>
      <c r="R287" s="312"/>
      <c r="S287" s="312"/>
      <c r="T287" s="312"/>
      <c r="U287" s="312"/>
      <c r="V287" s="312"/>
      <c r="W287" s="312"/>
      <c r="X287" s="312"/>
      <c r="Y287" s="200"/>
    </row>
    <row r="288" spans="1:25" ht="13.5" customHeight="1">
      <c r="A288" s="448" t="s">
        <v>82</v>
      </c>
      <c r="B288" s="733"/>
      <c r="C288" s="734"/>
      <c r="D288" s="136"/>
      <c r="E288" s="151"/>
      <c r="F288" s="449"/>
      <c r="G288" s="450"/>
      <c r="H288" s="451"/>
      <c r="I288" s="452"/>
      <c r="J288" s="453"/>
      <c r="K288" s="146"/>
      <c r="L288" s="145"/>
      <c r="M288" s="141"/>
      <c r="N288" s="141"/>
      <c r="O288" s="141"/>
      <c r="P288" s="141"/>
      <c r="Q288" s="141"/>
      <c r="R288" s="141"/>
      <c r="S288" s="141"/>
      <c r="T288" s="141"/>
      <c r="U288" s="141"/>
      <c r="V288" s="141"/>
      <c r="W288" s="141"/>
      <c r="X288" s="141"/>
      <c r="Y288" s="142"/>
    </row>
    <row r="289" spans="1:25" s="8" customFormat="1" ht="16.5" customHeight="1">
      <c r="A289" s="780"/>
      <c r="B289" s="863" t="s">
        <v>208</v>
      </c>
      <c r="C289" s="862"/>
      <c r="D289" s="783"/>
      <c r="E289" s="783"/>
      <c r="F289" s="770">
        <f aca="true" t="shared" si="73" ref="F289:F297">+IF(E289=0,0,(1-1/(1+$F$53))/(1-1/(1+$F$53)^E289))</f>
        <v>0</v>
      </c>
      <c r="G289" s="804"/>
      <c r="H289" s="825"/>
      <c r="I289" s="846"/>
      <c r="J289" s="849"/>
      <c r="K289" s="852">
        <f>F289*J289</f>
        <v>0</v>
      </c>
      <c r="L289" s="165">
        <f>L290*$K289</f>
        <v>0</v>
      </c>
      <c r="M289" s="165">
        <f>M290*$K289</f>
        <v>0</v>
      </c>
      <c r="N289" s="165">
        <f aca="true" t="shared" si="74" ref="N289:Y293">N290*$K289</f>
        <v>0</v>
      </c>
      <c r="O289" s="165">
        <f t="shared" si="74"/>
        <v>0</v>
      </c>
      <c r="P289" s="165">
        <f t="shared" si="74"/>
        <v>0</v>
      </c>
      <c r="Q289" s="165">
        <f t="shared" si="74"/>
        <v>0</v>
      </c>
      <c r="R289" s="165">
        <f t="shared" si="74"/>
        <v>0</v>
      </c>
      <c r="S289" s="165">
        <f t="shared" si="74"/>
        <v>0</v>
      </c>
      <c r="T289" s="165">
        <f t="shared" si="74"/>
        <v>0</v>
      </c>
      <c r="U289" s="165">
        <f t="shared" si="74"/>
        <v>0</v>
      </c>
      <c r="V289" s="165">
        <f t="shared" si="74"/>
        <v>0</v>
      </c>
      <c r="W289" s="165">
        <f t="shared" si="74"/>
        <v>0</v>
      </c>
      <c r="X289" s="165">
        <f t="shared" si="74"/>
        <v>0</v>
      </c>
      <c r="Y289" s="313">
        <f t="shared" si="74"/>
        <v>0</v>
      </c>
    </row>
    <row r="290" spans="1:25" s="8" customFormat="1" ht="12.75">
      <c r="A290" s="781"/>
      <c r="B290" s="817"/>
      <c r="C290" s="819"/>
      <c r="D290" s="769"/>
      <c r="E290" s="769"/>
      <c r="F290" s="771"/>
      <c r="G290" s="773"/>
      <c r="H290" s="775"/>
      <c r="I290" s="850"/>
      <c r="J290" s="837"/>
      <c r="K290" s="848"/>
      <c r="L290" s="162"/>
      <c r="M290" s="163"/>
      <c r="N290" s="163"/>
      <c r="O290" s="163"/>
      <c r="P290" s="163"/>
      <c r="Q290" s="163"/>
      <c r="R290" s="163"/>
      <c r="S290" s="163"/>
      <c r="T290" s="163"/>
      <c r="U290" s="163"/>
      <c r="V290" s="163"/>
      <c r="W290" s="163"/>
      <c r="X290" s="163"/>
      <c r="Y290" s="164"/>
    </row>
    <row r="291" spans="1:25" s="8" customFormat="1" ht="12.75">
      <c r="A291" s="782"/>
      <c r="B291" s="816" t="s">
        <v>209</v>
      </c>
      <c r="C291" s="818"/>
      <c r="D291" s="783"/>
      <c r="E291" s="768"/>
      <c r="F291" s="770">
        <f t="shared" si="73"/>
        <v>0</v>
      </c>
      <c r="G291" s="772"/>
      <c r="H291" s="774"/>
      <c r="I291" s="789"/>
      <c r="J291" s="836"/>
      <c r="K291" s="847">
        <f>F291*J291</f>
        <v>0</v>
      </c>
      <c r="L291" s="145">
        <f>L292*$K291</f>
        <v>0</v>
      </c>
      <c r="M291" s="145">
        <f>M292*$K291</f>
        <v>0</v>
      </c>
      <c r="N291" s="145">
        <f t="shared" si="74"/>
        <v>0</v>
      </c>
      <c r="O291" s="145">
        <f t="shared" si="74"/>
        <v>0</v>
      </c>
      <c r="P291" s="145">
        <f t="shared" si="74"/>
        <v>0</v>
      </c>
      <c r="Q291" s="145">
        <f t="shared" si="74"/>
        <v>0</v>
      </c>
      <c r="R291" s="145">
        <f t="shared" si="74"/>
        <v>0</v>
      </c>
      <c r="S291" s="145">
        <f t="shared" si="74"/>
        <v>0</v>
      </c>
      <c r="T291" s="145">
        <f t="shared" si="74"/>
        <v>0</v>
      </c>
      <c r="U291" s="145">
        <f t="shared" si="74"/>
        <v>0</v>
      </c>
      <c r="V291" s="145">
        <f t="shared" si="74"/>
        <v>0</v>
      </c>
      <c r="W291" s="145">
        <f t="shared" si="74"/>
        <v>0</v>
      </c>
      <c r="X291" s="145">
        <f t="shared" si="74"/>
        <v>0</v>
      </c>
      <c r="Y291" s="161">
        <f t="shared" si="74"/>
        <v>0</v>
      </c>
    </row>
    <row r="292" spans="1:25" s="8" customFormat="1" ht="12.75">
      <c r="A292" s="781"/>
      <c r="B292" s="817"/>
      <c r="C292" s="819"/>
      <c r="D292" s="769"/>
      <c r="E292" s="769"/>
      <c r="F292" s="771"/>
      <c r="G292" s="773"/>
      <c r="H292" s="775"/>
      <c r="I292" s="850"/>
      <c r="J292" s="837"/>
      <c r="K292" s="848"/>
      <c r="L292" s="162"/>
      <c r="M292" s="163"/>
      <c r="N292" s="163"/>
      <c r="O292" s="163"/>
      <c r="P292" s="163"/>
      <c r="Q292" s="163"/>
      <c r="R292" s="163"/>
      <c r="S292" s="163"/>
      <c r="T292" s="163"/>
      <c r="U292" s="163"/>
      <c r="V292" s="163"/>
      <c r="W292" s="163"/>
      <c r="X292" s="163"/>
      <c r="Y292" s="164"/>
    </row>
    <row r="293" spans="1:25" s="8" customFormat="1" ht="12.75">
      <c r="A293" s="782"/>
      <c r="B293" s="816" t="s">
        <v>145</v>
      </c>
      <c r="C293" s="818"/>
      <c r="D293" s="783"/>
      <c r="E293" s="768"/>
      <c r="F293" s="770">
        <f t="shared" si="73"/>
        <v>0</v>
      </c>
      <c r="G293" s="772"/>
      <c r="H293" s="774"/>
      <c r="I293" s="789"/>
      <c r="J293" s="836"/>
      <c r="K293" s="847">
        <f>F293*J293</f>
        <v>0</v>
      </c>
      <c r="L293" s="145">
        <f>L294*$K293</f>
        <v>0</v>
      </c>
      <c r="M293" s="145">
        <f>M294*$K293</f>
        <v>0</v>
      </c>
      <c r="N293" s="145">
        <f t="shared" si="74"/>
        <v>0</v>
      </c>
      <c r="O293" s="145">
        <f t="shared" si="74"/>
        <v>0</v>
      </c>
      <c r="P293" s="145">
        <f t="shared" si="74"/>
        <v>0</v>
      </c>
      <c r="Q293" s="145">
        <f t="shared" si="74"/>
        <v>0</v>
      </c>
      <c r="R293" s="145">
        <f t="shared" si="74"/>
        <v>0</v>
      </c>
      <c r="S293" s="145">
        <f t="shared" si="74"/>
        <v>0</v>
      </c>
      <c r="T293" s="145">
        <f t="shared" si="74"/>
        <v>0</v>
      </c>
      <c r="U293" s="145">
        <f t="shared" si="74"/>
        <v>0</v>
      </c>
      <c r="V293" s="145">
        <f t="shared" si="74"/>
        <v>0</v>
      </c>
      <c r="W293" s="145">
        <f t="shared" si="74"/>
        <v>0</v>
      </c>
      <c r="X293" s="145">
        <f t="shared" si="74"/>
        <v>0</v>
      </c>
      <c r="Y293" s="161">
        <f t="shared" si="74"/>
        <v>0</v>
      </c>
    </row>
    <row r="294" spans="1:25" s="8" customFormat="1" ht="12.75">
      <c r="A294" s="781"/>
      <c r="B294" s="817"/>
      <c r="C294" s="819"/>
      <c r="D294" s="769"/>
      <c r="E294" s="769"/>
      <c r="F294" s="771"/>
      <c r="G294" s="773"/>
      <c r="H294" s="775"/>
      <c r="I294" s="850"/>
      <c r="J294" s="837"/>
      <c r="K294" s="848"/>
      <c r="L294" s="162"/>
      <c r="M294" s="163"/>
      <c r="N294" s="163"/>
      <c r="O294" s="163"/>
      <c r="P294" s="163"/>
      <c r="Q294" s="163"/>
      <c r="R294" s="163"/>
      <c r="S294" s="163"/>
      <c r="T294" s="163"/>
      <c r="U294" s="163"/>
      <c r="V294" s="163"/>
      <c r="W294" s="163"/>
      <c r="X294" s="163"/>
      <c r="Y294" s="164"/>
    </row>
    <row r="295" spans="1:25" s="8" customFormat="1" ht="12.75">
      <c r="A295" s="782"/>
      <c r="B295" s="816" t="s">
        <v>146</v>
      </c>
      <c r="C295" s="818"/>
      <c r="D295" s="783"/>
      <c r="E295" s="768"/>
      <c r="F295" s="770">
        <f t="shared" si="73"/>
        <v>0</v>
      </c>
      <c r="G295" s="772"/>
      <c r="H295" s="774"/>
      <c r="I295" s="789"/>
      <c r="J295" s="836"/>
      <c r="K295" s="847">
        <f>F295*J295</f>
        <v>0</v>
      </c>
      <c r="L295" s="145">
        <f>L296*$K295</f>
        <v>0</v>
      </c>
      <c r="M295" s="145">
        <f>M296*$K295</f>
        <v>0</v>
      </c>
      <c r="N295" s="145">
        <f aca="true" t="shared" si="75" ref="N295:Y295">N296*$K295</f>
        <v>0</v>
      </c>
      <c r="O295" s="145">
        <f t="shared" si="75"/>
        <v>0</v>
      </c>
      <c r="P295" s="145">
        <f t="shared" si="75"/>
        <v>0</v>
      </c>
      <c r="Q295" s="145">
        <f t="shared" si="75"/>
        <v>0</v>
      </c>
      <c r="R295" s="145">
        <f t="shared" si="75"/>
        <v>0</v>
      </c>
      <c r="S295" s="145">
        <f t="shared" si="75"/>
        <v>0</v>
      </c>
      <c r="T295" s="145">
        <f t="shared" si="75"/>
        <v>0</v>
      </c>
      <c r="U295" s="145">
        <f t="shared" si="75"/>
        <v>0</v>
      </c>
      <c r="V295" s="145">
        <f t="shared" si="75"/>
        <v>0</v>
      </c>
      <c r="W295" s="145">
        <f t="shared" si="75"/>
        <v>0</v>
      </c>
      <c r="X295" s="145">
        <f t="shared" si="75"/>
        <v>0</v>
      </c>
      <c r="Y295" s="161">
        <f t="shared" si="75"/>
        <v>0</v>
      </c>
    </row>
    <row r="296" spans="1:25" s="8" customFormat="1" ht="12.75">
      <c r="A296" s="781"/>
      <c r="B296" s="817"/>
      <c r="C296" s="819"/>
      <c r="D296" s="769"/>
      <c r="E296" s="769"/>
      <c r="F296" s="771"/>
      <c r="G296" s="773"/>
      <c r="H296" s="775"/>
      <c r="I296" s="850"/>
      <c r="J296" s="837"/>
      <c r="K296" s="848"/>
      <c r="L296" s="162"/>
      <c r="M296" s="163"/>
      <c r="N296" s="163"/>
      <c r="O296" s="163"/>
      <c r="P296" s="163"/>
      <c r="Q296" s="163"/>
      <c r="R296" s="163"/>
      <c r="S296" s="163"/>
      <c r="T296" s="163"/>
      <c r="U296" s="163"/>
      <c r="V296" s="163"/>
      <c r="W296" s="163"/>
      <c r="X296" s="163"/>
      <c r="Y296" s="164"/>
    </row>
    <row r="297" spans="1:25" s="8" customFormat="1" ht="12.75">
      <c r="A297" s="782"/>
      <c r="B297" s="861" t="s">
        <v>144</v>
      </c>
      <c r="C297" s="805"/>
      <c r="D297" s="783"/>
      <c r="E297" s="768"/>
      <c r="F297" s="770">
        <f t="shared" si="73"/>
        <v>0</v>
      </c>
      <c r="G297" s="772"/>
      <c r="H297" s="774"/>
      <c r="I297" s="789"/>
      <c r="J297" s="836"/>
      <c r="K297" s="847">
        <f>F297*J297</f>
        <v>0</v>
      </c>
      <c r="L297" s="145">
        <f>L298*$K297</f>
        <v>0</v>
      </c>
      <c r="M297" s="145">
        <f>M298*$K297</f>
        <v>0</v>
      </c>
      <c r="N297" s="145">
        <f aca="true" t="shared" si="76" ref="N297:Y297">N298*$K297</f>
        <v>0</v>
      </c>
      <c r="O297" s="145">
        <f t="shared" si="76"/>
        <v>0</v>
      </c>
      <c r="P297" s="145">
        <f t="shared" si="76"/>
        <v>0</v>
      </c>
      <c r="Q297" s="145">
        <f t="shared" si="76"/>
        <v>0</v>
      </c>
      <c r="R297" s="145">
        <f t="shared" si="76"/>
        <v>0</v>
      </c>
      <c r="S297" s="145">
        <f t="shared" si="76"/>
        <v>0</v>
      </c>
      <c r="T297" s="145">
        <f t="shared" si="76"/>
        <v>0</v>
      </c>
      <c r="U297" s="145">
        <f t="shared" si="76"/>
        <v>0</v>
      </c>
      <c r="V297" s="145">
        <f t="shared" si="76"/>
        <v>0</v>
      </c>
      <c r="W297" s="145">
        <f t="shared" si="76"/>
        <v>0</v>
      </c>
      <c r="X297" s="145">
        <f t="shared" si="76"/>
        <v>0</v>
      </c>
      <c r="Y297" s="161">
        <f t="shared" si="76"/>
        <v>0</v>
      </c>
    </row>
    <row r="298" spans="1:25" s="8" customFormat="1" ht="12.75">
      <c r="A298" s="781"/>
      <c r="B298" s="807"/>
      <c r="C298" s="805"/>
      <c r="D298" s="769"/>
      <c r="E298" s="769"/>
      <c r="F298" s="771"/>
      <c r="G298" s="773"/>
      <c r="H298" s="775"/>
      <c r="I298" s="850"/>
      <c r="J298" s="837"/>
      <c r="K298" s="848"/>
      <c r="L298" s="162"/>
      <c r="M298" s="163"/>
      <c r="N298" s="163"/>
      <c r="O298" s="163"/>
      <c r="P298" s="163"/>
      <c r="Q298" s="163"/>
      <c r="R298" s="163"/>
      <c r="S298" s="163"/>
      <c r="T298" s="163"/>
      <c r="U298" s="163"/>
      <c r="V298" s="163"/>
      <c r="W298" s="163"/>
      <c r="X298" s="163"/>
      <c r="Y298" s="164"/>
    </row>
    <row r="299" spans="1:25" ht="13.5" customHeight="1">
      <c r="A299" s="448" t="s">
        <v>83</v>
      </c>
      <c r="B299" s="733"/>
      <c r="C299" s="734"/>
      <c r="D299" s="136"/>
      <c r="E299" s="151"/>
      <c r="F299" s="449"/>
      <c r="G299" s="450"/>
      <c r="H299" s="451"/>
      <c r="I299" s="452"/>
      <c r="J299" s="453"/>
      <c r="K299" s="146"/>
      <c r="L299" s="145"/>
      <c r="M299" s="141"/>
      <c r="N299" s="141"/>
      <c r="O299" s="141"/>
      <c r="P299" s="141"/>
      <c r="Q299" s="141"/>
      <c r="R299" s="141"/>
      <c r="S299" s="141"/>
      <c r="T299" s="141"/>
      <c r="U299" s="141"/>
      <c r="V299" s="141"/>
      <c r="W299" s="141"/>
      <c r="X299" s="141"/>
      <c r="Y299" s="142"/>
    </row>
    <row r="300" spans="1:25" s="8" customFormat="1" ht="12.75">
      <c r="A300" s="780"/>
      <c r="B300" s="872" t="s">
        <v>205</v>
      </c>
      <c r="C300" s="862"/>
      <c r="D300" s="783"/>
      <c r="E300" s="783"/>
      <c r="F300" s="770">
        <f aca="true" t="shared" si="77" ref="F300:F310">+IF(E300=0,0,(1-1/(1+$F$53))/(1-1/(1+$F$53)^E300))</f>
        <v>0</v>
      </c>
      <c r="G300" s="804"/>
      <c r="H300" s="825"/>
      <c r="I300" s="846"/>
      <c r="J300" s="849"/>
      <c r="K300" s="852">
        <f>F300*J300</f>
        <v>0</v>
      </c>
      <c r="L300" s="165">
        <f>L301*$K300</f>
        <v>0</v>
      </c>
      <c r="M300" s="165">
        <f>M301*$K300</f>
        <v>0</v>
      </c>
      <c r="N300" s="165">
        <f aca="true" t="shared" si="78" ref="N300:Y302">N301*$K300</f>
        <v>0</v>
      </c>
      <c r="O300" s="165">
        <f t="shared" si="78"/>
        <v>0</v>
      </c>
      <c r="P300" s="165">
        <f t="shared" si="78"/>
        <v>0</v>
      </c>
      <c r="Q300" s="165">
        <f t="shared" si="78"/>
        <v>0</v>
      </c>
      <c r="R300" s="165">
        <f t="shared" si="78"/>
        <v>0</v>
      </c>
      <c r="S300" s="165">
        <f t="shared" si="78"/>
        <v>0</v>
      </c>
      <c r="T300" s="165">
        <f t="shared" si="78"/>
        <v>0</v>
      </c>
      <c r="U300" s="165">
        <f t="shared" si="78"/>
        <v>0</v>
      </c>
      <c r="V300" s="165">
        <f t="shared" si="78"/>
        <v>0</v>
      </c>
      <c r="W300" s="165">
        <f t="shared" si="78"/>
        <v>0</v>
      </c>
      <c r="X300" s="165">
        <f t="shared" si="78"/>
        <v>0</v>
      </c>
      <c r="Y300" s="313">
        <f t="shared" si="78"/>
        <v>0</v>
      </c>
    </row>
    <row r="301" spans="1:25" s="8" customFormat="1" ht="12.75">
      <c r="A301" s="781"/>
      <c r="B301" s="869"/>
      <c r="C301" s="819"/>
      <c r="D301" s="769"/>
      <c r="E301" s="769"/>
      <c r="F301" s="771"/>
      <c r="G301" s="773"/>
      <c r="H301" s="775"/>
      <c r="I301" s="850"/>
      <c r="J301" s="837"/>
      <c r="K301" s="848"/>
      <c r="L301" s="162"/>
      <c r="M301" s="163"/>
      <c r="N301" s="163"/>
      <c r="O301" s="163"/>
      <c r="P301" s="163"/>
      <c r="Q301" s="163"/>
      <c r="R301" s="163"/>
      <c r="S301" s="163"/>
      <c r="T301" s="163"/>
      <c r="U301" s="163"/>
      <c r="V301" s="163"/>
      <c r="W301" s="163"/>
      <c r="X301" s="163"/>
      <c r="Y301" s="164"/>
    </row>
    <row r="302" spans="1:25" s="8" customFormat="1" ht="12.75">
      <c r="A302" s="782"/>
      <c r="B302" s="868" t="s">
        <v>207</v>
      </c>
      <c r="C302" s="818"/>
      <c r="D302" s="783"/>
      <c r="E302" s="768"/>
      <c r="F302" s="770">
        <f t="shared" si="77"/>
        <v>0</v>
      </c>
      <c r="G302" s="772"/>
      <c r="H302" s="774"/>
      <c r="I302" s="789"/>
      <c r="J302" s="836"/>
      <c r="K302" s="847">
        <f>F302*J302</f>
        <v>0</v>
      </c>
      <c r="L302" s="145">
        <f>L303*$K302</f>
        <v>0</v>
      </c>
      <c r="M302" s="145">
        <f>M303*$K302</f>
        <v>0</v>
      </c>
      <c r="N302" s="145">
        <f t="shared" si="78"/>
        <v>0</v>
      </c>
      <c r="O302" s="145">
        <f t="shared" si="78"/>
        <v>0</v>
      </c>
      <c r="P302" s="145">
        <f t="shared" si="78"/>
        <v>0</v>
      </c>
      <c r="Q302" s="145">
        <f t="shared" si="78"/>
        <v>0</v>
      </c>
      <c r="R302" s="145">
        <f t="shared" si="78"/>
        <v>0</v>
      </c>
      <c r="S302" s="145">
        <f t="shared" si="78"/>
        <v>0</v>
      </c>
      <c r="T302" s="145">
        <f t="shared" si="78"/>
        <v>0</v>
      </c>
      <c r="U302" s="145">
        <f t="shared" si="78"/>
        <v>0</v>
      </c>
      <c r="V302" s="145">
        <f t="shared" si="78"/>
        <v>0</v>
      </c>
      <c r="W302" s="145">
        <f t="shared" si="78"/>
        <v>0</v>
      </c>
      <c r="X302" s="145">
        <f t="shared" si="78"/>
        <v>0</v>
      </c>
      <c r="Y302" s="161">
        <f t="shared" si="78"/>
        <v>0</v>
      </c>
    </row>
    <row r="303" spans="1:25" s="8" customFormat="1" ht="12.75">
      <c r="A303" s="781"/>
      <c r="B303" s="869"/>
      <c r="C303" s="819"/>
      <c r="D303" s="769"/>
      <c r="E303" s="769"/>
      <c r="F303" s="771"/>
      <c r="G303" s="773"/>
      <c r="H303" s="775"/>
      <c r="I303" s="850"/>
      <c r="J303" s="837"/>
      <c r="K303" s="848"/>
      <c r="L303" s="162"/>
      <c r="M303" s="163"/>
      <c r="N303" s="163"/>
      <c r="O303" s="163"/>
      <c r="P303" s="163"/>
      <c r="Q303" s="163"/>
      <c r="R303" s="163"/>
      <c r="S303" s="163"/>
      <c r="T303" s="163"/>
      <c r="U303" s="163"/>
      <c r="V303" s="163"/>
      <c r="W303" s="163"/>
      <c r="X303" s="163"/>
      <c r="Y303" s="164"/>
    </row>
    <row r="304" spans="1:25" s="8" customFormat="1" ht="12.75">
      <c r="A304" s="782"/>
      <c r="B304" s="861" t="s">
        <v>144</v>
      </c>
      <c r="C304" s="805"/>
      <c r="D304" s="783"/>
      <c r="E304" s="768"/>
      <c r="F304" s="770">
        <f t="shared" si="77"/>
        <v>0</v>
      </c>
      <c r="G304" s="772"/>
      <c r="H304" s="774"/>
      <c r="I304" s="789"/>
      <c r="J304" s="836"/>
      <c r="K304" s="847">
        <f>F304*J304</f>
        <v>0</v>
      </c>
      <c r="L304" s="145">
        <f>L305*$K304</f>
        <v>0</v>
      </c>
      <c r="M304" s="145">
        <f>M305*$K304</f>
        <v>0</v>
      </c>
      <c r="N304" s="145">
        <f aca="true" t="shared" si="79" ref="N304:Y304">N305*$K304</f>
        <v>0</v>
      </c>
      <c r="O304" s="145">
        <f t="shared" si="79"/>
        <v>0</v>
      </c>
      <c r="P304" s="145">
        <f t="shared" si="79"/>
        <v>0</v>
      </c>
      <c r="Q304" s="145">
        <f t="shared" si="79"/>
        <v>0</v>
      </c>
      <c r="R304" s="145">
        <f t="shared" si="79"/>
        <v>0</v>
      </c>
      <c r="S304" s="145">
        <f t="shared" si="79"/>
        <v>0</v>
      </c>
      <c r="T304" s="145">
        <f t="shared" si="79"/>
        <v>0</v>
      </c>
      <c r="U304" s="145">
        <f t="shared" si="79"/>
        <v>0</v>
      </c>
      <c r="V304" s="145">
        <f t="shared" si="79"/>
        <v>0</v>
      </c>
      <c r="W304" s="145">
        <f t="shared" si="79"/>
        <v>0</v>
      </c>
      <c r="X304" s="145">
        <f t="shared" si="79"/>
        <v>0</v>
      </c>
      <c r="Y304" s="161">
        <f t="shared" si="79"/>
        <v>0</v>
      </c>
    </row>
    <row r="305" spans="1:25" s="8" customFormat="1" ht="12.75">
      <c r="A305" s="781"/>
      <c r="B305" s="807"/>
      <c r="C305" s="805"/>
      <c r="D305" s="769"/>
      <c r="E305" s="769"/>
      <c r="F305" s="771"/>
      <c r="G305" s="773"/>
      <c r="H305" s="775"/>
      <c r="I305" s="850"/>
      <c r="J305" s="837"/>
      <c r="K305" s="848"/>
      <c r="L305" s="162"/>
      <c r="M305" s="163"/>
      <c r="N305" s="163"/>
      <c r="O305" s="163"/>
      <c r="P305" s="163"/>
      <c r="Q305" s="163"/>
      <c r="R305" s="163"/>
      <c r="S305" s="163"/>
      <c r="T305" s="163"/>
      <c r="U305" s="163"/>
      <c r="V305" s="163"/>
      <c r="W305" s="163"/>
      <c r="X305" s="163"/>
      <c r="Y305" s="164"/>
    </row>
    <row r="306" spans="1:25" s="8" customFormat="1" ht="12.75">
      <c r="A306" s="307"/>
      <c r="B306" s="806" t="s">
        <v>84</v>
      </c>
      <c r="C306" s="818"/>
      <c r="D306" s="783"/>
      <c r="E306" s="768"/>
      <c r="F306" s="770">
        <f t="shared" si="77"/>
        <v>0</v>
      </c>
      <c r="G306" s="772"/>
      <c r="H306" s="774"/>
      <c r="I306" s="789"/>
      <c r="J306" s="776"/>
      <c r="K306" s="847">
        <f>F306*J306</f>
        <v>0</v>
      </c>
      <c r="L306" s="145">
        <f>L307*$K306</f>
        <v>0</v>
      </c>
      <c r="M306" s="145">
        <f>M307*$K306</f>
        <v>0</v>
      </c>
      <c r="N306" s="145">
        <f aca="true" t="shared" si="80" ref="N306:Y310">N307*$K306</f>
        <v>0</v>
      </c>
      <c r="O306" s="145">
        <f t="shared" si="80"/>
        <v>0</v>
      </c>
      <c r="P306" s="145">
        <f t="shared" si="80"/>
        <v>0</v>
      </c>
      <c r="Q306" s="145">
        <f t="shared" si="80"/>
        <v>0</v>
      </c>
      <c r="R306" s="145">
        <f t="shared" si="80"/>
        <v>0</v>
      </c>
      <c r="S306" s="145">
        <f t="shared" si="80"/>
        <v>0</v>
      </c>
      <c r="T306" s="145">
        <f t="shared" si="80"/>
        <v>0</v>
      </c>
      <c r="U306" s="145">
        <f t="shared" si="80"/>
        <v>0</v>
      </c>
      <c r="V306" s="145">
        <f t="shared" si="80"/>
        <v>0</v>
      </c>
      <c r="W306" s="145">
        <f t="shared" si="80"/>
        <v>0</v>
      </c>
      <c r="X306" s="145">
        <f t="shared" si="80"/>
        <v>0</v>
      </c>
      <c r="Y306" s="161">
        <f t="shared" si="80"/>
        <v>0</v>
      </c>
    </row>
    <row r="307" spans="1:25" s="8" customFormat="1" ht="12.75">
      <c r="A307" s="315"/>
      <c r="B307" s="807"/>
      <c r="C307" s="819"/>
      <c r="D307" s="769"/>
      <c r="E307" s="769"/>
      <c r="F307" s="771"/>
      <c r="G307" s="773"/>
      <c r="H307" s="775"/>
      <c r="I307" s="850"/>
      <c r="J307" s="777"/>
      <c r="K307" s="848"/>
      <c r="L307" s="162"/>
      <c r="M307" s="163"/>
      <c r="N307" s="163"/>
      <c r="O307" s="163"/>
      <c r="P307" s="163"/>
      <c r="Q307" s="163"/>
      <c r="R307" s="163"/>
      <c r="S307" s="163"/>
      <c r="T307" s="163"/>
      <c r="U307" s="163"/>
      <c r="V307" s="163"/>
      <c r="W307" s="163"/>
      <c r="X307" s="163"/>
      <c r="Y307" s="164"/>
    </row>
    <row r="308" spans="1:25" s="8" customFormat="1" ht="12.75">
      <c r="A308" s="782"/>
      <c r="B308" s="806" t="s">
        <v>80</v>
      </c>
      <c r="C308" s="818"/>
      <c r="D308" s="783"/>
      <c r="E308" s="768"/>
      <c r="F308" s="770">
        <f t="shared" si="77"/>
        <v>0</v>
      </c>
      <c r="G308" s="772"/>
      <c r="H308" s="774"/>
      <c r="I308" s="789"/>
      <c r="J308" s="776"/>
      <c r="K308" s="847">
        <f>F308*J308</f>
        <v>0</v>
      </c>
      <c r="L308" s="145">
        <f>L309*$K308</f>
        <v>0</v>
      </c>
      <c r="M308" s="145">
        <f>M309*$K308</f>
        <v>0</v>
      </c>
      <c r="N308" s="145">
        <f t="shared" si="80"/>
        <v>0</v>
      </c>
      <c r="O308" s="145">
        <f t="shared" si="80"/>
        <v>0</v>
      </c>
      <c r="P308" s="145">
        <f t="shared" si="80"/>
        <v>0</v>
      </c>
      <c r="Q308" s="145">
        <f t="shared" si="80"/>
        <v>0</v>
      </c>
      <c r="R308" s="145">
        <f t="shared" si="80"/>
        <v>0</v>
      </c>
      <c r="S308" s="145">
        <f t="shared" si="80"/>
        <v>0</v>
      </c>
      <c r="T308" s="145">
        <f t="shared" si="80"/>
        <v>0</v>
      </c>
      <c r="U308" s="145">
        <f t="shared" si="80"/>
        <v>0</v>
      </c>
      <c r="V308" s="145">
        <f t="shared" si="80"/>
        <v>0</v>
      </c>
      <c r="W308" s="145">
        <f t="shared" si="80"/>
        <v>0</v>
      </c>
      <c r="X308" s="145">
        <f t="shared" si="80"/>
        <v>0</v>
      </c>
      <c r="Y308" s="161">
        <f t="shared" si="80"/>
        <v>0</v>
      </c>
    </row>
    <row r="309" spans="1:25" s="8" customFormat="1" ht="12.75">
      <c r="A309" s="843"/>
      <c r="B309" s="807"/>
      <c r="C309" s="819"/>
      <c r="D309" s="769"/>
      <c r="E309" s="769"/>
      <c r="F309" s="771"/>
      <c r="G309" s="773"/>
      <c r="H309" s="775"/>
      <c r="I309" s="850"/>
      <c r="J309" s="777"/>
      <c r="K309" s="848"/>
      <c r="L309" s="162"/>
      <c r="M309" s="163"/>
      <c r="N309" s="163"/>
      <c r="O309" s="163"/>
      <c r="P309" s="163"/>
      <c r="Q309" s="163"/>
      <c r="R309" s="163"/>
      <c r="S309" s="163"/>
      <c r="T309" s="163"/>
      <c r="U309" s="163"/>
      <c r="V309" s="163"/>
      <c r="W309" s="163"/>
      <c r="X309" s="163"/>
      <c r="Y309" s="164"/>
    </row>
    <row r="310" spans="1:25" s="8" customFormat="1" ht="12.75">
      <c r="A310" s="782"/>
      <c r="B310" s="806" t="s">
        <v>25</v>
      </c>
      <c r="C310" s="805"/>
      <c r="D310" s="783"/>
      <c r="E310" s="768"/>
      <c r="F310" s="770">
        <f t="shared" si="77"/>
        <v>0</v>
      </c>
      <c r="G310" s="772"/>
      <c r="H310" s="774"/>
      <c r="I310" s="789"/>
      <c r="J310" s="776"/>
      <c r="K310" s="778">
        <f>F310*J310</f>
        <v>0</v>
      </c>
      <c r="L310" s="145">
        <f>L311*$K310</f>
        <v>0</v>
      </c>
      <c r="M310" s="145">
        <f>M311*$K310</f>
        <v>0</v>
      </c>
      <c r="N310" s="145">
        <f t="shared" si="80"/>
        <v>0</v>
      </c>
      <c r="O310" s="145">
        <f t="shared" si="80"/>
        <v>0</v>
      </c>
      <c r="P310" s="145">
        <f t="shared" si="80"/>
        <v>0</v>
      </c>
      <c r="Q310" s="145">
        <f t="shared" si="80"/>
        <v>0</v>
      </c>
      <c r="R310" s="145">
        <f t="shared" si="80"/>
        <v>0</v>
      </c>
      <c r="S310" s="145">
        <f t="shared" si="80"/>
        <v>0</v>
      </c>
      <c r="T310" s="145">
        <f t="shared" si="80"/>
        <v>0</v>
      </c>
      <c r="U310" s="145">
        <f t="shared" si="80"/>
        <v>0</v>
      </c>
      <c r="V310" s="145">
        <f t="shared" si="80"/>
        <v>0</v>
      </c>
      <c r="W310" s="145">
        <f t="shared" si="80"/>
        <v>0</v>
      </c>
      <c r="X310" s="145">
        <f t="shared" si="80"/>
        <v>0</v>
      </c>
      <c r="Y310" s="161">
        <f t="shared" si="80"/>
        <v>0</v>
      </c>
    </row>
    <row r="311" spans="1:25" s="8" customFormat="1" ht="13.5" thickBot="1">
      <c r="A311" s="839"/>
      <c r="B311" s="807"/>
      <c r="C311" s="805"/>
      <c r="D311" s="769"/>
      <c r="E311" s="769"/>
      <c r="F311" s="771"/>
      <c r="G311" s="824"/>
      <c r="H311" s="826"/>
      <c r="I311" s="850"/>
      <c r="J311" s="777"/>
      <c r="K311" s="779"/>
      <c r="L311" s="309"/>
      <c r="M311" s="312"/>
      <c r="N311" s="312"/>
      <c r="O311" s="312"/>
      <c r="P311" s="312"/>
      <c r="Q311" s="312"/>
      <c r="R311" s="312"/>
      <c r="S311" s="312"/>
      <c r="T311" s="312"/>
      <c r="U311" s="312"/>
      <c r="V311" s="312"/>
      <c r="W311" s="312"/>
      <c r="X311" s="312"/>
      <c r="Y311" s="200"/>
    </row>
    <row r="312" spans="1:25" ht="24.75" customHeight="1" thickTop="1">
      <c r="A312" s="445" t="s">
        <v>16</v>
      </c>
      <c r="B312" s="728"/>
      <c r="C312" s="729"/>
      <c r="D312" s="408"/>
      <c r="E312" s="418"/>
      <c r="F312" s="419"/>
      <c r="G312" s="420"/>
      <c r="H312" s="421"/>
      <c r="I312" s="422"/>
      <c r="J312" s="423"/>
      <c r="K312" s="424"/>
      <c r="L312" s="458">
        <f>L313+L315+L317+L319+L321+L323+L325+L327+L329+L331</f>
        <v>0</v>
      </c>
      <c r="M312" s="459">
        <f aca="true" t="shared" si="81" ref="M312:Y312">M313+M315+M317+M319+M321+M323+M325+M327+M329+M331</f>
        <v>0</v>
      </c>
      <c r="N312" s="459">
        <f t="shared" si="81"/>
        <v>0</v>
      </c>
      <c r="O312" s="459">
        <f>O313+O315+O317+O319+O321+O323+O325+O327+O329+O331</f>
        <v>0</v>
      </c>
      <c r="P312" s="459">
        <f t="shared" si="81"/>
        <v>0</v>
      </c>
      <c r="Q312" s="459">
        <f t="shared" si="81"/>
        <v>0</v>
      </c>
      <c r="R312" s="459">
        <f t="shared" si="81"/>
        <v>0</v>
      </c>
      <c r="S312" s="459">
        <f>S313+S315+S317+S319+S321+S323+S325+S327+S329+S331</f>
        <v>0</v>
      </c>
      <c r="T312" s="459">
        <f t="shared" si="81"/>
        <v>0</v>
      </c>
      <c r="U312" s="459">
        <f t="shared" si="81"/>
        <v>0</v>
      </c>
      <c r="V312" s="459">
        <f t="shared" si="81"/>
        <v>0</v>
      </c>
      <c r="W312" s="459">
        <f t="shared" si="81"/>
        <v>0</v>
      </c>
      <c r="X312" s="459">
        <f t="shared" si="81"/>
        <v>0</v>
      </c>
      <c r="Y312" s="460">
        <f t="shared" si="81"/>
        <v>0</v>
      </c>
    </row>
    <row r="313" spans="1:25" ht="12.75">
      <c r="A313" s="782"/>
      <c r="B313" s="851" t="s">
        <v>211</v>
      </c>
      <c r="C313" s="763"/>
      <c r="D313" s="783"/>
      <c r="E313" s="768"/>
      <c r="F313" s="770">
        <f aca="true" t="shared" si="82" ref="F313:F331">+IF(E313=0,0,(1-1/(1+$F$53))/(1-1/(1+$F$53)^E313))</f>
        <v>0</v>
      </c>
      <c r="G313" s="772"/>
      <c r="H313" s="774"/>
      <c r="I313" s="801"/>
      <c r="J313" s="834"/>
      <c r="K313" s="778">
        <f>F313*J313</f>
        <v>0</v>
      </c>
      <c r="L313" s="166">
        <f>L314*$K313</f>
        <v>0</v>
      </c>
      <c r="M313" s="145">
        <f>M314*$K313</f>
        <v>0</v>
      </c>
      <c r="N313" s="145">
        <f aca="true" t="shared" si="83" ref="N313:Y331">N314*$K313</f>
        <v>0</v>
      </c>
      <c r="O313" s="145">
        <f t="shared" si="83"/>
        <v>0</v>
      </c>
      <c r="P313" s="145">
        <f t="shared" si="83"/>
        <v>0</v>
      </c>
      <c r="Q313" s="145">
        <f t="shared" si="83"/>
        <v>0</v>
      </c>
      <c r="R313" s="145">
        <f t="shared" si="83"/>
        <v>0</v>
      </c>
      <c r="S313" s="145">
        <f t="shared" si="83"/>
        <v>0</v>
      </c>
      <c r="T313" s="145">
        <f t="shared" si="83"/>
        <v>0</v>
      </c>
      <c r="U313" s="145">
        <f t="shared" si="83"/>
        <v>0</v>
      </c>
      <c r="V313" s="145">
        <f t="shared" si="83"/>
        <v>0</v>
      </c>
      <c r="W313" s="145">
        <f t="shared" si="83"/>
        <v>0</v>
      </c>
      <c r="X313" s="145">
        <f t="shared" si="83"/>
        <v>0</v>
      </c>
      <c r="Y313" s="161">
        <f t="shared" si="83"/>
        <v>0</v>
      </c>
    </row>
    <row r="314" spans="1:25" ht="12.75">
      <c r="A314" s="781"/>
      <c r="B314" s="764"/>
      <c r="C314" s="765"/>
      <c r="D314" s="769"/>
      <c r="E314" s="769"/>
      <c r="F314" s="771"/>
      <c r="G314" s="773"/>
      <c r="H314" s="775"/>
      <c r="I314" s="802"/>
      <c r="J314" s="835"/>
      <c r="K314" s="829"/>
      <c r="L314" s="306"/>
      <c r="M314" s="163"/>
      <c r="N314" s="163"/>
      <c r="O314" s="163"/>
      <c r="P314" s="163"/>
      <c r="Q314" s="163"/>
      <c r="R314" s="163"/>
      <c r="S314" s="163"/>
      <c r="T314" s="163"/>
      <c r="U314" s="163"/>
      <c r="V314" s="163"/>
      <c r="W314" s="163"/>
      <c r="X314" s="163"/>
      <c r="Y314" s="164"/>
    </row>
    <row r="315" spans="1:25" ht="12.75">
      <c r="A315" s="782"/>
      <c r="B315" s="851" t="s">
        <v>212</v>
      </c>
      <c r="C315" s="763"/>
      <c r="D315" s="783"/>
      <c r="E315" s="768"/>
      <c r="F315" s="770">
        <f t="shared" si="82"/>
        <v>0</v>
      </c>
      <c r="G315" s="772"/>
      <c r="H315" s="774"/>
      <c r="I315" s="801"/>
      <c r="J315" s="834"/>
      <c r="K315" s="778">
        <f>F315*J315</f>
        <v>0</v>
      </c>
      <c r="L315" s="166">
        <f>L316*$K315</f>
        <v>0</v>
      </c>
      <c r="M315" s="145">
        <f>M316*$K315</f>
        <v>0</v>
      </c>
      <c r="N315" s="145">
        <f t="shared" si="83"/>
        <v>0</v>
      </c>
      <c r="O315" s="145">
        <f t="shared" si="83"/>
        <v>0</v>
      </c>
      <c r="P315" s="145">
        <f t="shared" si="83"/>
        <v>0</v>
      </c>
      <c r="Q315" s="145">
        <f t="shared" si="83"/>
        <v>0</v>
      </c>
      <c r="R315" s="145">
        <f t="shared" si="83"/>
        <v>0</v>
      </c>
      <c r="S315" s="145">
        <f t="shared" si="83"/>
        <v>0</v>
      </c>
      <c r="T315" s="145">
        <f t="shared" si="83"/>
        <v>0</v>
      </c>
      <c r="U315" s="145">
        <f t="shared" si="83"/>
        <v>0</v>
      </c>
      <c r="V315" s="145">
        <f t="shared" si="83"/>
        <v>0</v>
      </c>
      <c r="W315" s="145">
        <f t="shared" si="83"/>
        <v>0</v>
      </c>
      <c r="X315" s="145">
        <f t="shared" si="83"/>
        <v>0</v>
      </c>
      <c r="Y315" s="161">
        <f t="shared" si="83"/>
        <v>0</v>
      </c>
    </row>
    <row r="316" spans="1:25" ht="12.75">
      <c r="A316" s="781"/>
      <c r="B316" s="764"/>
      <c r="C316" s="765"/>
      <c r="D316" s="769"/>
      <c r="E316" s="769"/>
      <c r="F316" s="771"/>
      <c r="G316" s="773"/>
      <c r="H316" s="775"/>
      <c r="I316" s="802"/>
      <c r="J316" s="835"/>
      <c r="K316" s="829"/>
      <c r="L316" s="306"/>
      <c r="M316" s="163"/>
      <c r="N316" s="163"/>
      <c r="O316" s="163"/>
      <c r="P316" s="163"/>
      <c r="Q316" s="163"/>
      <c r="R316" s="163"/>
      <c r="S316" s="163"/>
      <c r="T316" s="163"/>
      <c r="U316" s="163"/>
      <c r="V316" s="163"/>
      <c r="W316" s="163"/>
      <c r="X316" s="163"/>
      <c r="Y316" s="164"/>
    </row>
    <row r="317" spans="1:25" ht="12.75">
      <c r="A317" s="782"/>
      <c r="B317" s="851" t="s">
        <v>213</v>
      </c>
      <c r="C317" s="763"/>
      <c r="D317" s="783"/>
      <c r="E317" s="768"/>
      <c r="F317" s="770">
        <f t="shared" si="82"/>
        <v>0</v>
      </c>
      <c r="G317" s="772"/>
      <c r="H317" s="774"/>
      <c r="I317" s="801"/>
      <c r="J317" s="834"/>
      <c r="K317" s="778">
        <f>F317*J317</f>
        <v>0</v>
      </c>
      <c r="L317" s="166">
        <f>L318*$K317</f>
        <v>0</v>
      </c>
      <c r="M317" s="145">
        <f>M318*$K317</f>
        <v>0</v>
      </c>
      <c r="N317" s="145">
        <f t="shared" si="83"/>
        <v>0</v>
      </c>
      <c r="O317" s="145">
        <f t="shared" si="83"/>
        <v>0</v>
      </c>
      <c r="P317" s="145">
        <f t="shared" si="83"/>
        <v>0</v>
      </c>
      <c r="Q317" s="145">
        <f t="shared" si="83"/>
        <v>0</v>
      </c>
      <c r="R317" s="145">
        <f t="shared" si="83"/>
        <v>0</v>
      </c>
      <c r="S317" s="145">
        <f t="shared" si="83"/>
        <v>0</v>
      </c>
      <c r="T317" s="145">
        <f t="shared" si="83"/>
        <v>0</v>
      </c>
      <c r="U317" s="145">
        <f t="shared" si="83"/>
        <v>0</v>
      </c>
      <c r="V317" s="145">
        <f t="shared" si="83"/>
        <v>0</v>
      </c>
      <c r="W317" s="145">
        <f t="shared" si="83"/>
        <v>0</v>
      </c>
      <c r="X317" s="145">
        <f t="shared" si="83"/>
        <v>0</v>
      </c>
      <c r="Y317" s="161">
        <f t="shared" si="83"/>
        <v>0</v>
      </c>
    </row>
    <row r="318" spans="1:25" ht="12.75">
      <c r="A318" s="781"/>
      <c r="B318" s="764"/>
      <c r="C318" s="765"/>
      <c r="D318" s="769"/>
      <c r="E318" s="769"/>
      <c r="F318" s="771"/>
      <c r="G318" s="773"/>
      <c r="H318" s="775"/>
      <c r="I318" s="802"/>
      <c r="J318" s="835"/>
      <c r="K318" s="829"/>
      <c r="L318" s="306"/>
      <c r="M318" s="163"/>
      <c r="N318" s="163"/>
      <c r="O318" s="163"/>
      <c r="P318" s="163"/>
      <c r="Q318" s="163"/>
      <c r="R318" s="163"/>
      <c r="S318" s="163"/>
      <c r="T318" s="163"/>
      <c r="U318" s="163"/>
      <c r="V318" s="163"/>
      <c r="W318" s="163"/>
      <c r="X318" s="163"/>
      <c r="Y318" s="164"/>
    </row>
    <row r="319" spans="1:25" ht="12.75">
      <c r="A319" s="782"/>
      <c r="B319" s="851" t="s">
        <v>214</v>
      </c>
      <c r="C319" s="763"/>
      <c r="D319" s="783"/>
      <c r="E319" s="768"/>
      <c r="F319" s="770">
        <f t="shared" si="82"/>
        <v>0</v>
      </c>
      <c r="G319" s="772"/>
      <c r="H319" s="774"/>
      <c r="I319" s="801"/>
      <c r="J319" s="834"/>
      <c r="K319" s="778">
        <f>F319*J319</f>
        <v>0</v>
      </c>
      <c r="L319" s="166">
        <f>L320*$K319</f>
        <v>0</v>
      </c>
      <c r="M319" s="145">
        <f>M320*$K319</f>
        <v>0</v>
      </c>
      <c r="N319" s="145">
        <f t="shared" si="83"/>
        <v>0</v>
      </c>
      <c r="O319" s="145">
        <f t="shared" si="83"/>
        <v>0</v>
      </c>
      <c r="P319" s="145">
        <f t="shared" si="83"/>
        <v>0</v>
      </c>
      <c r="Q319" s="145">
        <f t="shared" si="83"/>
        <v>0</v>
      </c>
      <c r="R319" s="145">
        <f t="shared" si="83"/>
        <v>0</v>
      </c>
      <c r="S319" s="145">
        <f t="shared" si="83"/>
        <v>0</v>
      </c>
      <c r="T319" s="145">
        <f t="shared" si="83"/>
        <v>0</v>
      </c>
      <c r="U319" s="145">
        <f t="shared" si="83"/>
        <v>0</v>
      </c>
      <c r="V319" s="145">
        <f t="shared" si="83"/>
        <v>0</v>
      </c>
      <c r="W319" s="145">
        <f t="shared" si="83"/>
        <v>0</v>
      </c>
      <c r="X319" s="145">
        <f t="shared" si="83"/>
        <v>0</v>
      </c>
      <c r="Y319" s="161">
        <f t="shared" si="83"/>
        <v>0</v>
      </c>
    </row>
    <row r="320" spans="1:25" ht="12.75">
      <c r="A320" s="781"/>
      <c r="B320" s="764"/>
      <c r="C320" s="765"/>
      <c r="D320" s="769"/>
      <c r="E320" s="769"/>
      <c r="F320" s="771"/>
      <c r="G320" s="773"/>
      <c r="H320" s="775"/>
      <c r="I320" s="802"/>
      <c r="J320" s="835"/>
      <c r="K320" s="829"/>
      <c r="L320" s="306"/>
      <c r="M320" s="163"/>
      <c r="N320" s="163"/>
      <c r="O320" s="163"/>
      <c r="P320" s="163"/>
      <c r="Q320" s="163"/>
      <c r="R320" s="163"/>
      <c r="S320" s="163"/>
      <c r="T320" s="163"/>
      <c r="U320" s="163"/>
      <c r="V320" s="163"/>
      <c r="W320" s="163"/>
      <c r="X320" s="163"/>
      <c r="Y320" s="164"/>
    </row>
    <row r="321" spans="1:25" ht="12.75">
      <c r="A321" s="782"/>
      <c r="B321" s="851" t="s">
        <v>215</v>
      </c>
      <c r="C321" s="763"/>
      <c r="D321" s="783"/>
      <c r="E321" s="768"/>
      <c r="F321" s="770">
        <f t="shared" si="82"/>
        <v>0</v>
      </c>
      <c r="G321" s="772"/>
      <c r="H321" s="774"/>
      <c r="I321" s="801"/>
      <c r="J321" s="834"/>
      <c r="K321" s="778">
        <f>F321*J321</f>
        <v>0</v>
      </c>
      <c r="L321" s="166">
        <f>L322*$K321</f>
        <v>0</v>
      </c>
      <c r="M321" s="145">
        <f>M322*$K321</f>
        <v>0</v>
      </c>
      <c r="N321" s="145">
        <f t="shared" si="83"/>
        <v>0</v>
      </c>
      <c r="O321" s="145">
        <f t="shared" si="83"/>
        <v>0</v>
      </c>
      <c r="P321" s="145">
        <f t="shared" si="83"/>
        <v>0</v>
      </c>
      <c r="Q321" s="145">
        <f t="shared" si="83"/>
        <v>0</v>
      </c>
      <c r="R321" s="145">
        <f t="shared" si="83"/>
        <v>0</v>
      </c>
      <c r="S321" s="145">
        <f t="shared" si="83"/>
        <v>0</v>
      </c>
      <c r="T321" s="145">
        <f t="shared" si="83"/>
        <v>0</v>
      </c>
      <c r="U321" s="145">
        <f t="shared" si="83"/>
        <v>0</v>
      </c>
      <c r="V321" s="145">
        <f t="shared" si="83"/>
        <v>0</v>
      </c>
      <c r="W321" s="145">
        <f t="shared" si="83"/>
        <v>0</v>
      </c>
      <c r="X321" s="145">
        <f t="shared" si="83"/>
        <v>0</v>
      </c>
      <c r="Y321" s="161">
        <f t="shared" si="83"/>
        <v>0</v>
      </c>
    </row>
    <row r="322" spans="1:25" ht="12.75">
      <c r="A322" s="781"/>
      <c r="B322" s="764"/>
      <c r="C322" s="765"/>
      <c r="D322" s="769"/>
      <c r="E322" s="769"/>
      <c r="F322" s="771"/>
      <c r="G322" s="773"/>
      <c r="H322" s="775"/>
      <c r="I322" s="802"/>
      <c r="J322" s="835"/>
      <c r="K322" s="829"/>
      <c r="L322" s="306"/>
      <c r="M322" s="163"/>
      <c r="N322" s="163"/>
      <c r="O322" s="163"/>
      <c r="P322" s="163"/>
      <c r="Q322" s="163"/>
      <c r="R322" s="163"/>
      <c r="S322" s="163"/>
      <c r="T322" s="163"/>
      <c r="U322" s="163"/>
      <c r="V322" s="163"/>
      <c r="W322" s="163"/>
      <c r="X322" s="163"/>
      <c r="Y322" s="164"/>
    </row>
    <row r="323" spans="1:25" ht="12.75">
      <c r="A323" s="782"/>
      <c r="B323" s="851" t="s">
        <v>216</v>
      </c>
      <c r="C323" s="763"/>
      <c r="D323" s="783"/>
      <c r="E323" s="768"/>
      <c r="F323" s="770">
        <f t="shared" si="82"/>
        <v>0</v>
      </c>
      <c r="G323" s="772"/>
      <c r="H323" s="774"/>
      <c r="I323" s="801"/>
      <c r="J323" s="834"/>
      <c r="K323" s="778">
        <f>F323*J323</f>
        <v>0</v>
      </c>
      <c r="L323" s="166">
        <f>L324*$K323</f>
        <v>0</v>
      </c>
      <c r="M323" s="145">
        <f>M324*$K323</f>
        <v>0</v>
      </c>
      <c r="N323" s="145">
        <f t="shared" si="83"/>
        <v>0</v>
      </c>
      <c r="O323" s="145">
        <f t="shared" si="83"/>
        <v>0</v>
      </c>
      <c r="P323" s="145">
        <f t="shared" si="83"/>
        <v>0</v>
      </c>
      <c r="Q323" s="145">
        <f t="shared" si="83"/>
        <v>0</v>
      </c>
      <c r="R323" s="145">
        <f t="shared" si="83"/>
        <v>0</v>
      </c>
      <c r="S323" s="145">
        <f t="shared" si="83"/>
        <v>0</v>
      </c>
      <c r="T323" s="145">
        <f t="shared" si="83"/>
        <v>0</v>
      </c>
      <c r="U323" s="145">
        <f t="shared" si="83"/>
        <v>0</v>
      </c>
      <c r="V323" s="145">
        <f t="shared" si="83"/>
        <v>0</v>
      </c>
      <c r="W323" s="145">
        <f t="shared" si="83"/>
        <v>0</v>
      </c>
      <c r="X323" s="145">
        <f t="shared" si="83"/>
        <v>0</v>
      </c>
      <c r="Y323" s="161">
        <f t="shared" si="83"/>
        <v>0</v>
      </c>
    </row>
    <row r="324" spans="1:25" ht="12.75">
      <c r="A324" s="781"/>
      <c r="B324" s="764"/>
      <c r="C324" s="765"/>
      <c r="D324" s="769"/>
      <c r="E324" s="769"/>
      <c r="F324" s="771"/>
      <c r="G324" s="773"/>
      <c r="H324" s="775"/>
      <c r="I324" s="802"/>
      <c r="J324" s="835"/>
      <c r="K324" s="829"/>
      <c r="L324" s="306"/>
      <c r="M324" s="163"/>
      <c r="N324" s="163"/>
      <c r="O324" s="163"/>
      <c r="P324" s="163"/>
      <c r="Q324" s="163"/>
      <c r="R324" s="163"/>
      <c r="S324" s="163"/>
      <c r="T324" s="163"/>
      <c r="U324" s="163"/>
      <c r="V324" s="163"/>
      <c r="W324" s="163"/>
      <c r="X324" s="163"/>
      <c r="Y324" s="164"/>
    </row>
    <row r="325" spans="1:25" ht="12.75">
      <c r="A325" s="782"/>
      <c r="B325" s="806" t="s">
        <v>25</v>
      </c>
      <c r="C325" s="805"/>
      <c r="D325" s="783"/>
      <c r="E325" s="768"/>
      <c r="F325" s="770">
        <f t="shared" si="82"/>
        <v>0</v>
      </c>
      <c r="G325" s="772"/>
      <c r="H325" s="774"/>
      <c r="I325" s="801"/>
      <c r="J325" s="834"/>
      <c r="K325" s="778">
        <f>F325*J325</f>
        <v>0</v>
      </c>
      <c r="L325" s="166">
        <f>L326*$K325</f>
        <v>0</v>
      </c>
      <c r="M325" s="145">
        <f>M326*$K325</f>
        <v>0</v>
      </c>
      <c r="N325" s="145">
        <f t="shared" si="83"/>
        <v>0</v>
      </c>
      <c r="O325" s="145">
        <f t="shared" si="83"/>
        <v>0</v>
      </c>
      <c r="P325" s="145">
        <f t="shared" si="83"/>
        <v>0</v>
      </c>
      <c r="Q325" s="145">
        <f t="shared" si="83"/>
        <v>0</v>
      </c>
      <c r="R325" s="145">
        <f t="shared" si="83"/>
        <v>0</v>
      </c>
      <c r="S325" s="145">
        <f t="shared" si="83"/>
        <v>0</v>
      </c>
      <c r="T325" s="145">
        <f t="shared" si="83"/>
        <v>0</v>
      </c>
      <c r="U325" s="145">
        <f t="shared" si="83"/>
        <v>0</v>
      </c>
      <c r="V325" s="145">
        <f t="shared" si="83"/>
        <v>0</v>
      </c>
      <c r="W325" s="145">
        <f t="shared" si="83"/>
        <v>0</v>
      </c>
      <c r="X325" s="145">
        <f t="shared" si="83"/>
        <v>0</v>
      </c>
      <c r="Y325" s="161">
        <f t="shared" si="83"/>
        <v>0</v>
      </c>
    </row>
    <row r="326" spans="1:25" ht="12.75">
      <c r="A326" s="843"/>
      <c r="B326" s="807"/>
      <c r="C326" s="805"/>
      <c r="D326" s="769"/>
      <c r="E326" s="769"/>
      <c r="F326" s="771"/>
      <c r="G326" s="773"/>
      <c r="H326" s="775"/>
      <c r="I326" s="802"/>
      <c r="J326" s="835"/>
      <c r="K326" s="829"/>
      <c r="L326" s="306"/>
      <c r="M326" s="163"/>
      <c r="N326" s="163"/>
      <c r="O326" s="163"/>
      <c r="P326" s="163"/>
      <c r="Q326" s="163"/>
      <c r="R326" s="163"/>
      <c r="S326" s="163"/>
      <c r="T326" s="163"/>
      <c r="U326" s="163"/>
      <c r="V326" s="163"/>
      <c r="W326" s="163"/>
      <c r="X326" s="163"/>
      <c r="Y326" s="164"/>
    </row>
    <row r="327" spans="1:25" ht="12.75">
      <c r="A327" s="782"/>
      <c r="B327" s="806" t="s">
        <v>25</v>
      </c>
      <c r="C327" s="805"/>
      <c r="D327" s="783"/>
      <c r="E327" s="768"/>
      <c r="F327" s="770">
        <f t="shared" si="82"/>
        <v>0</v>
      </c>
      <c r="G327" s="772"/>
      <c r="H327" s="774"/>
      <c r="I327" s="801"/>
      <c r="J327" s="834"/>
      <c r="K327" s="778">
        <f>F327*J327</f>
        <v>0</v>
      </c>
      <c r="L327" s="166">
        <f>L328*$K327</f>
        <v>0</v>
      </c>
      <c r="M327" s="145">
        <f>M328*$K327</f>
        <v>0</v>
      </c>
      <c r="N327" s="145">
        <f t="shared" si="83"/>
        <v>0</v>
      </c>
      <c r="O327" s="145">
        <f t="shared" si="83"/>
        <v>0</v>
      </c>
      <c r="P327" s="145">
        <f t="shared" si="83"/>
        <v>0</v>
      </c>
      <c r="Q327" s="145">
        <f t="shared" si="83"/>
        <v>0</v>
      </c>
      <c r="R327" s="145">
        <f t="shared" si="83"/>
        <v>0</v>
      </c>
      <c r="S327" s="145">
        <f t="shared" si="83"/>
        <v>0</v>
      </c>
      <c r="T327" s="145">
        <f t="shared" si="83"/>
        <v>0</v>
      </c>
      <c r="U327" s="145">
        <f t="shared" si="83"/>
        <v>0</v>
      </c>
      <c r="V327" s="145">
        <f t="shared" si="83"/>
        <v>0</v>
      </c>
      <c r="W327" s="145">
        <f t="shared" si="83"/>
        <v>0</v>
      </c>
      <c r="X327" s="145">
        <f t="shared" si="83"/>
        <v>0</v>
      </c>
      <c r="Y327" s="161">
        <f t="shared" si="83"/>
        <v>0</v>
      </c>
    </row>
    <row r="328" spans="1:25" ht="12.75">
      <c r="A328" s="843"/>
      <c r="B328" s="807"/>
      <c r="C328" s="805"/>
      <c r="D328" s="769"/>
      <c r="E328" s="769"/>
      <c r="F328" s="771"/>
      <c r="G328" s="773"/>
      <c r="H328" s="775"/>
      <c r="I328" s="802"/>
      <c r="J328" s="835"/>
      <c r="K328" s="829"/>
      <c r="L328" s="306"/>
      <c r="M328" s="163"/>
      <c r="N328" s="163"/>
      <c r="O328" s="163"/>
      <c r="P328" s="163"/>
      <c r="Q328" s="163"/>
      <c r="R328" s="163"/>
      <c r="S328" s="163"/>
      <c r="T328" s="163"/>
      <c r="U328" s="163"/>
      <c r="V328" s="163"/>
      <c r="W328" s="163"/>
      <c r="X328" s="163"/>
      <c r="Y328" s="164"/>
    </row>
    <row r="329" spans="1:25" ht="12.75">
      <c r="A329" s="782"/>
      <c r="B329" s="806" t="s">
        <v>25</v>
      </c>
      <c r="C329" s="805"/>
      <c r="D329" s="783"/>
      <c r="E329" s="768"/>
      <c r="F329" s="770">
        <f t="shared" si="82"/>
        <v>0</v>
      </c>
      <c r="G329" s="772"/>
      <c r="H329" s="774"/>
      <c r="I329" s="801"/>
      <c r="J329" s="836"/>
      <c r="K329" s="778">
        <f>F329*J329</f>
        <v>0</v>
      </c>
      <c r="L329" s="166">
        <f>L330*$K329</f>
        <v>0</v>
      </c>
      <c r="M329" s="145">
        <f>M330*$K329</f>
        <v>0</v>
      </c>
      <c r="N329" s="145">
        <f t="shared" si="83"/>
        <v>0</v>
      </c>
      <c r="O329" s="145">
        <f t="shared" si="83"/>
        <v>0</v>
      </c>
      <c r="P329" s="145">
        <f t="shared" si="83"/>
        <v>0</v>
      </c>
      <c r="Q329" s="145">
        <f t="shared" si="83"/>
        <v>0</v>
      </c>
      <c r="R329" s="145">
        <f t="shared" si="83"/>
        <v>0</v>
      </c>
      <c r="S329" s="145">
        <f t="shared" si="83"/>
        <v>0</v>
      </c>
      <c r="T329" s="145">
        <f t="shared" si="83"/>
        <v>0</v>
      </c>
      <c r="U329" s="145">
        <f t="shared" si="83"/>
        <v>0</v>
      </c>
      <c r="V329" s="145">
        <f t="shared" si="83"/>
        <v>0</v>
      </c>
      <c r="W329" s="145">
        <f t="shared" si="83"/>
        <v>0</v>
      </c>
      <c r="X329" s="145">
        <f t="shared" si="83"/>
        <v>0</v>
      </c>
      <c r="Y329" s="161">
        <f t="shared" si="83"/>
        <v>0</v>
      </c>
    </row>
    <row r="330" spans="1:25" ht="12.75">
      <c r="A330" s="843"/>
      <c r="B330" s="807"/>
      <c r="C330" s="805"/>
      <c r="D330" s="769"/>
      <c r="E330" s="769"/>
      <c r="F330" s="771"/>
      <c r="G330" s="773"/>
      <c r="H330" s="775"/>
      <c r="I330" s="802"/>
      <c r="J330" s="844"/>
      <c r="K330" s="829"/>
      <c r="L330" s="306"/>
      <c r="M330" s="163"/>
      <c r="N330" s="163"/>
      <c r="O330" s="163"/>
      <c r="P330" s="163"/>
      <c r="Q330" s="163"/>
      <c r="R330" s="163"/>
      <c r="S330" s="163"/>
      <c r="T330" s="163"/>
      <c r="U330" s="163"/>
      <c r="V330" s="163"/>
      <c r="W330" s="163"/>
      <c r="X330" s="163"/>
      <c r="Y330" s="164"/>
    </row>
    <row r="331" spans="1:25" ht="12.75">
      <c r="A331" s="780"/>
      <c r="B331" s="806" t="s">
        <v>25</v>
      </c>
      <c r="C331" s="805"/>
      <c r="D331" s="783"/>
      <c r="E331" s="783"/>
      <c r="F331" s="770">
        <f t="shared" si="82"/>
        <v>0</v>
      </c>
      <c r="G331" s="804"/>
      <c r="H331" s="825"/>
      <c r="I331" s="840"/>
      <c r="J331" s="845"/>
      <c r="K331" s="827">
        <f>F331*J331</f>
        <v>0</v>
      </c>
      <c r="L331" s="316">
        <f>L332*$K331</f>
        <v>0</v>
      </c>
      <c r="M331" s="165">
        <f>M332*$K331</f>
        <v>0</v>
      </c>
      <c r="N331" s="165">
        <f t="shared" si="83"/>
        <v>0</v>
      </c>
      <c r="O331" s="165">
        <f t="shared" si="83"/>
        <v>0</v>
      </c>
      <c r="P331" s="165">
        <f t="shared" si="83"/>
        <v>0</v>
      </c>
      <c r="Q331" s="165">
        <f t="shared" si="83"/>
        <v>0</v>
      </c>
      <c r="R331" s="165">
        <f t="shared" si="83"/>
        <v>0</v>
      </c>
      <c r="S331" s="165">
        <f t="shared" si="83"/>
        <v>0</v>
      </c>
      <c r="T331" s="165">
        <f t="shared" si="83"/>
        <v>0</v>
      </c>
      <c r="U331" s="165">
        <f t="shared" si="83"/>
        <v>0</v>
      </c>
      <c r="V331" s="165">
        <f t="shared" si="83"/>
        <v>0</v>
      </c>
      <c r="W331" s="165">
        <f t="shared" si="83"/>
        <v>0</v>
      </c>
      <c r="X331" s="165">
        <f t="shared" si="83"/>
        <v>0</v>
      </c>
      <c r="Y331" s="313">
        <f t="shared" si="83"/>
        <v>0</v>
      </c>
    </row>
    <row r="332" spans="1:25" ht="13.5" thickBot="1">
      <c r="A332" s="839"/>
      <c r="B332" s="830"/>
      <c r="C332" s="831"/>
      <c r="D332" s="803"/>
      <c r="E332" s="803"/>
      <c r="F332" s="771"/>
      <c r="G332" s="824"/>
      <c r="H332" s="826"/>
      <c r="I332" s="842"/>
      <c r="J332" s="838"/>
      <c r="K332" s="828"/>
      <c r="L332" s="159"/>
      <c r="M332" s="167"/>
      <c r="N332" s="167"/>
      <c r="O332" s="167"/>
      <c r="P332" s="167"/>
      <c r="Q332" s="167"/>
      <c r="R332" s="167"/>
      <c r="S332" s="167"/>
      <c r="T332" s="167"/>
      <c r="U332" s="167"/>
      <c r="V332" s="167"/>
      <c r="W332" s="167"/>
      <c r="X332" s="167"/>
      <c r="Y332" s="168"/>
    </row>
    <row r="333" spans="1:25" ht="27" customHeight="1" thickTop="1">
      <c r="A333" s="445" t="s">
        <v>15</v>
      </c>
      <c r="B333" s="726"/>
      <c r="C333" s="727"/>
      <c r="D333" s="400"/>
      <c r="E333" s="401"/>
      <c r="F333" s="402"/>
      <c r="G333" s="425"/>
      <c r="H333" s="426"/>
      <c r="I333" s="405"/>
      <c r="J333" s="406"/>
      <c r="K333" s="407"/>
      <c r="L333" s="454">
        <f>L334+L336+L338+L340+L342</f>
        <v>0</v>
      </c>
      <c r="M333" s="455">
        <f aca="true" t="shared" si="84" ref="M333:Y333">M334+M336+M338+M340+M342</f>
        <v>0</v>
      </c>
      <c r="N333" s="455">
        <f t="shared" si="84"/>
        <v>0</v>
      </c>
      <c r="O333" s="455">
        <f>O334+O336+O338+O340+O342</f>
        <v>0</v>
      </c>
      <c r="P333" s="455">
        <f t="shared" si="84"/>
        <v>0</v>
      </c>
      <c r="Q333" s="455">
        <f t="shared" si="84"/>
        <v>0</v>
      </c>
      <c r="R333" s="455">
        <f t="shared" si="84"/>
        <v>0</v>
      </c>
      <c r="S333" s="455">
        <f>S334+S336+S338+S340+S342</f>
        <v>0</v>
      </c>
      <c r="T333" s="455">
        <f t="shared" si="84"/>
        <v>0</v>
      </c>
      <c r="U333" s="455">
        <f t="shared" si="84"/>
        <v>0</v>
      </c>
      <c r="V333" s="455">
        <f t="shared" si="84"/>
        <v>0</v>
      </c>
      <c r="W333" s="455">
        <f t="shared" si="84"/>
        <v>0</v>
      </c>
      <c r="X333" s="455">
        <f t="shared" si="84"/>
        <v>0</v>
      </c>
      <c r="Y333" s="456">
        <f t="shared" si="84"/>
        <v>0</v>
      </c>
    </row>
    <row r="334" spans="1:25" s="8" customFormat="1" ht="12.75">
      <c r="A334" s="782"/>
      <c r="B334" s="762" t="s">
        <v>217</v>
      </c>
      <c r="C334" s="763"/>
      <c r="D334" s="783"/>
      <c r="E334" s="768"/>
      <c r="F334" s="770">
        <f aca="true" t="shared" si="85" ref="F334:F342">+IF(E334=0,0,(1-1/(1+$F$53))/(1-1/(1+$F$53)^E334))</f>
        <v>0</v>
      </c>
      <c r="G334" s="772"/>
      <c r="H334" s="774"/>
      <c r="I334" s="801"/>
      <c r="J334" s="776"/>
      <c r="K334" s="778">
        <f>F334*J334</f>
        <v>0</v>
      </c>
      <c r="L334" s="145">
        <f>L335*$K334</f>
        <v>0</v>
      </c>
      <c r="M334" s="145">
        <f>M335*$K334</f>
        <v>0</v>
      </c>
      <c r="N334" s="145">
        <f aca="true" t="shared" si="86" ref="N334:Y334">N335*$K334</f>
        <v>0</v>
      </c>
      <c r="O334" s="145">
        <f t="shared" si="86"/>
        <v>0</v>
      </c>
      <c r="P334" s="145">
        <f t="shared" si="86"/>
        <v>0</v>
      </c>
      <c r="Q334" s="145">
        <f t="shared" si="86"/>
        <v>0</v>
      </c>
      <c r="R334" s="145">
        <f t="shared" si="86"/>
        <v>0</v>
      </c>
      <c r="S334" s="145">
        <f t="shared" si="86"/>
        <v>0</v>
      </c>
      <c r="T334" s="145">
        <f t="shared" si="86"/>
        <v>0</v>
      </c>
      <c r="U334" s="145">
        <f t="shared" si="86"/>
        <v>0</v>
      </c>
      <c r="V334" s="145">
        <f t="shared" si="86"/>
        <v>0</v>
      </c>
      <c r="W334" s="145">
        <f t="shared" si="86"/>
        <v>0</v>
      </c>
      <c r="X334" s="145">
        <f t="shared" si="86"/>
        <v>0</v>
      </c>
      <c r="Y334" s="161">
        <f t="shared" si="86"/>
        <v>0</v>
      </c>
    </row>
    <row r="335" spans="1:25" s="8" customFormat="1" ht="12.75">
      <c r="A335" s="781"/>
      <c r="B335" s="764"/>
      <c r="C335" s="765"/>
      <c r="D335" s="769"/>
      <c r="E335" s="769"/>
      <c r="F335" s="771"/>
      <c r="G335" s="773"/>
      <c r="H335" s="775"/>
      <c r="I335" s="802"/>
      <c r="J335" s="777"/>
      <c r="K335" s="829"/>
      <c r="L335" s="162"/>
      <c r="M335" s="163"/>
      <c r="N335" s="163"/>
      <c r="O335" s="163"/>
      <c r="P335" s="163"/>
      <c r="Q335" s="163"/>
      <c r="R335" s="163"/>
      <c r="S335" s="163"/>
      <c r="T335" s="163"/>
      <c r="U335" s="163"/>
      <c r="V335" s="163"/>
      <c r="W335" s="163"/>
      <c r="X335" s="163"/>
      <c r="Y335" s="164"/>
    </row>
    <row r="336" spans="1:25" s="8" customFormat="1" ht="12.75">
      <c r="A336" s="782"/>
      <c r="B336" s="851" t="s">
        <v>218</v>
      </c>
      <c r="C336" s="763"/>
      <c r="D336" s="783"/>
      <c r="E336" s="768"/>
      <c r="F336" s="770">
        <f t="shared" si="85"/>
        <v>0</v>
      </c>
      <c r="G336" s="772"/>
      <c r="H336" s="774"/>
      <c r="I336" s="801"/>
      <c r="J336" s="822"/>
      <c r="K336" s="778">
        <f>F336*J336</f>
        <v>0</v>
      </c>
      <c r="L336" s="145">
        <f>L337*$K336</f>
        <v>0</v>
      </c>
      <c r="M336" s="145">
        <f>M337*$K336</f>
        <v>0</v>
      </c>
      <c r="N336" s="145">
        <f aca="true" t="shared" si="87" ref="N336:Y338">N337*$K336</f>
        <v>0</v>
      </c>
      <c r="O336" s="145">
        <f t="shared" si="87"/>
        <v>0</v>
      </c>
      <c r="P336" s="145">
        <f t="shared" si="87"/>
        <v>0</v>
      </c>
      <c r="Q336" s="145">
        <f t="shared" si="87"/>
        <v>0</v>
      </c>
      <c r="R336" s="145">
        <f t="shared" si="87"/>
        <v>0</v>
      </c>
      <c r="S336" s="145">
        <f t="shared" si="87"/>
        <v>0</v>
      </c>
      <c r="T336" s="145">
        <f t="shared" si="87"/>
        <v>0</v>
      </c>
      <c r="U336" s="145">
        <f t="shared" si="87"/>
        <v>0</v>
      </c>
      <c r="V336" s="145">
        <f t="shared" si="87"/>
        <v>0</v>
      </c>
      <c r="W336" s="145">
        <f t="shared" si="87"/>
        <v>0</v>
      </c>
      <c r="X336" s="145">
        <f t="shared" si="87"/>
        <v>0</v>
      </c>
      <c r="Y336" s="161">
        <f t="shared" si="87"/>
        <v>0</v>
      </c>
    </row>
    <row r="337" spans="1:25" s="8" customFormat="1" ht="12.75">
      <c r="A337" s="781"/>
      <c r="B337" s="764"/>
      <c r="C337" s="765"/>
      <c r="D337" s="769"/>
      <c r="E337" s="769"/>
      <c r="F337" s="771"/>
      <c r="G337" s="773"/>
      <c r="H337" s="775"/>
      <c r="I337" s="802"/>
      <c r="J337" s="823"/>
      <c r="K337" s="829"/>
      <c r="L337" s="162"/>
      <c r="M337" s="163"/>
      <c r="N337" s="163"/>
      <c r="O337" s="163"/>
      <c r="P337" s="163"/>
      <c r="Q337" s="163"/>
      <c r="R337" s="163"/>
      <c r="S337" s="163"/>
      <c r="T337" s="163"/>
      <c r="U337" s="163"/>
      <c r="V337" s="163"/>
      <c r="W337" s="163"/>
      <c r="X337" s="163"/>
      <c r="Y337" s="164"/>
    </row>
    <row r="338" spans="1:26" s="8" customFormat="1" ht="12.75">
      <c r="A338" s="782"/>
      <c r="B338" s="851" t="s">
        <v>367</v>
      </c>
      <c r="C338" s="763"/>
      <c r="D338" s="783"/>
      <c r="E338" s="768"/>
      <c r="F338" s="770">
        <f t="shared" si="85"/>
        <v>0</v>
      </c>
      <c r="G338" s="772"/>
      <c r="H338" s="774"/>
      <c r="I338" s="801"/>
      <c r="J338" s="822"/>
      <c r="K338" s="778">
        <f>F338*J338</f>
        <v>0</v>
      </c>
      <c r="L338" s="145">
        <f>L339*$K338</f>
        <v>0</v>
      </c>
      <c r="M338" s="145">
        <f>M339*$K338</f>
        <v>0</v>
      </c>
      <c r="N338" s="145">
        <f t="shared" si="87"/>
        <v>0</v>
      </c>
      <c r="O338" s="145">
        <f t="shared" si="87"/>
        <v>0</v>
      </c>
      <c r="P338" s="145">
        <f t="shared" si="87"/>
        <v>0</v>
      </c>
      <c r="Q338" s="145">
        <f t="shared" si="87"/>
        <v>0</v>
      </c>
      <c r="R338" s="145">
        <f t="shared" si="87"/>
        <v>0</v>
      </c>
      <c r="S338" s="145">
        <f t="shared" si="87"/>
        <v>0</v>
      </c>
      <c r="T338" s="145">
        <f t="shared" si="87"/>
        <v>0</v>
      </c>
      <c r="U338" s="145">
        <f t="shared" si="87"/>
        <v>0</v>
      </c>
      <c r="V338" s="145">
        <f t="shared" si="87"/>
        <v>0</v>
      </c>
      <c r="W338" s="145">
        <f t="shared" si="87"/>
        <v>0</v>
      </c>
      <c r="X338" s="145">
        <f t="shared" si="87"/>
        <v>0</v>
      </c>
      <c r="Y338" s="161">
        <f t="shared" si="87"/>
        <v>0</v>
      </c>
      <c r="Z338" s="604"/>
    </row>
    <row r="339" spans="1:26" s="8" customFormat="1" ht="12.75">
      <c r="A339" s="781"/>
      <c r="B339" s="764"/>
      <c r="C339" s="765"/>
      <c r="D339" s="769"/>
      <c r="E339" s="769"/>
      <c r="F339" s="771"/>
      <c r="G339" s="773"/>
      <c r="H339" s="775"/>
      <c r="I339" s="802"/>
      <c r="J339" s="823"/>
      <c r="K339" s="829"/>
      <c r="L339" s="162"/>
      <c r="M339" s="163"/>
      <c r="N339" s="163"/>
      <c r="O339" s="163"/>
      <c r="P339" s="163"/>
      <c r="Q339" s="163"/>
      <c r="R339" s="163"/>
      <c r="S339" s="163"/>
      <c r="T339" s="163"/>
      <c r="U339" s="163"/>
      <c r="V339" s="163"/>
      <c r="W339" s="163"/>
      <c r="X339" s="163"/>
      <c r="Y339" s="164"/>
      <c r="Z339" s="604"/>
    </row>
    <row r="340" spans="1:25" s="8" customFormat="1" ht="12.75">
      <c r="A340" s="782"/>
      <c r="B340" s="762" t="s">
        <v>87</v>
      </c>
      <c r="C340" s="763"/>
      <c r="D340" s="783"/>
      <c r="E340" s="768"/>
      <c r="F340" s="770">
        <f t="shared" si="85"/>
        <v>0</v>
      </c>
      <c r="G340" s="772"/>
      <c r="H340" s="774"/>
      <c r="I340" s="801"/>
      <c r="J340" s="776"/>
      <c r="K340" s="778">
        <f>F340*J340</f>
        <v>0</v>
      </c>
      <c r="L340" s="145">
        <f>L341*$K340</f>
        <v>0</v>
      </c>
      <c r="M340" s="145">
        <f>M341*$K340</f>
        <v>0</v>
      </c>
      <c r="N340" s="145">
        <f aca="true" t="shared" si="88" ref="N340:Y340">N341*$K340</f>
        <v>0</v>
      </c>
      <c r="O340" s="145">
        <f t="shared" si="88"/>
        <v>0</v>
      </c>
      <c r="P340" s="145">
        <f t="shared" si="88"/>
        <v>0</v>
      </c>
      <c r="Q340" s="145">
        <f t="shared" si="88"/>
        <v>0</v>
      </c>
      <c r="R340" s="145">
        <f t="shared" si="88"/>
        <v>0</v>
      </c>
      <c r="S340" s="145">
        <f t="shared" si="88"/>
        <v>0</v>
      </c>
      <c r="T340" s="145">
        <f t="shared" si="88"/>
        <v>0</v>
      </c>
      <c r="U340" s="145">
        <f t="shared" si="88"/>
        <v>0</v>
      </c>
      <c r="V340" s="145">
        <f t="shared" si="88"/>
        <v>0</v>
      </c>
      <c r="W340" s="145">
        <f t="shared" si="88"/>
        <v>0</v>
      </c>
      <c r="X340" s="145">
        <f t="shared" si="88"/>
        <v>0</v>
      </c>
      <c r="Y340" s="161">
        <f t="shared" si="88"/>
        <v>0</v>
      </c>
    </row>
    <row r="341" spans="1:25" s="8" customFormat="1" ht="12.75">
      <c r="A341" s="815"/>
      <c r="B341" s="864"/>
      <c r="C341" s="865"/>
      <c r="D341" s="769"/>
      <c r="E341" s="783"/>
      <c r="F341" s="771"/>
      <c r="G341" s="804"/>
      <c r="H341" s="825"/>
      <c r="I341" s="840"/>
      <c r="J341" s="841"/>
      <c r="K341" s="827"/>
      <c r="L341" s="162"/>
      <c r="M341" s="163"/>
      <c r="N341" s="163"/>
      <c r="O341" s="163"/>
      <c r="P341" s="163"/>
      <c r="Q341" s="163"/>
      <c r="R341" s="163"/>
      <c r="S341" s="163"/>
      <c r="T341" s="163"/>
      <c r="U341" s="163"/>
      <c r="V341" s="163"/>
      <c r="W341" s="163"/>
      <c r="X341" s="163"/>
      <c r="Y341" s="164"/>
    </row>
    <row r="342" spans="1:25" ht="12.75">
      <c r="A342" s="780"/>
      <c r="B342" s="806" t="s">
        <v>25</v>
      </c>
      <c r="C342" s="805"/>
      <c r="D342" s="783"/>
      <c r="E342" s="783"/>
      <c r="F342" s="770">
        <f t="shared" si="85"/>
        <v>0</v>
      </c>
      <c r="G342" s="772"/>
      <c r="H342" s="774"/>
      <c r="I342" s="801"/>
      <c r="J342" s="834"/>
      <c r="K342" s="778">
        <f>F342*J342</f>
        <v>0</v>
      </c>
      <c r="L342" s="316">
        <f>L343*$K342</f>
        <v>0</v>
      </c>
      <c r="M342" s="165">
        <f>M343*$K342</f>
        <v>0</v>
      </c>
      <c r="N342" s="165">
        <f aca="true" t="shared" si="89" ref="N342:Y342">N343*$K342</f>
        <v>0</v>
      </c>
      <c r="O342" s="165">
        <f t="shared" si="89"/>
        <v>0</v>
      </c>
      <c r="P342" s="165">
        <f t="shared" si="89"/>
        <v>0</v>
      </c>
      <c r="Q342" s="165">
        <f t="shared" si="89"/>
        <v>0</v>
      </c>
      <c r="R342" s="165">
        <f t="shared" si="89"/>
        <v>0</v>
      </c>
      <c r="S342" s="165">
        <f t="shared" si="89"/>
        <v>0</v>
      </c>
      <c r="T342" s="165">
        <f t="shared" si="89"/>
        <v>0</v>
      </c>
      <c r="U342" s="165">
        <f t="shared" si="89"/>
        <v>0</v>
      </c>
      <c r="V342" s="165">
        <f t="shared" si="89"/>
        <v>0</v>
      </c>
      <c r="W342" s="165">
        <f t="shared" si="89"/>
        <v>0</v>
      </c>
      <c r="X342" s="165">
        <f t="shared" si="89"/>
        <v>0</v>
      </c>
      <c r="Y342" s="313">
        <f t="shared" si="89"/>
        <v>0</v>
      </c>
    </row>
    <row r="343" spans="1:25" ht="13.5" thickBot="1">
      <c r="A343" s="839"/>
      <c r="B343" s="830"/>
      <c r="C343" s="831"/>
      <c r="D343" s="769"/>
      <c r="E343" s="803"/>
      <c r="F343" s="771"/>
      <c r="G343" s="824"/>
      <c r="H343" s="826"/>
      <c r="I343" s="842"/>
      <c r="J343" s="838"/>
      <c r="K343" s="828"/>
      <c r="L343" s="159"/>
      <c r="M343" s="167"/>
      <c r="N343" s="167"/>
      <c r="O343" s="167"/>
      <c r="P343" s="167"/>
      <c r="Q343" s="167"/>
      <c r="R343" s="167"/>
      <c r="S343" s="167"/>
      <c r="T343" s="167"/>
      <c r="U343" s="167"/>
      <c r="V343" s="167"/>
      <c r="W343" s="167"/>
      <c r="X343" s="167"/>
      <c r="Y343" s="168"/>
    </row>
    <row r="344" spans="1:25" ht="23.25" customHeight="1" thickTop="1">
      <c r="A344" s="445" t="s">
        <v>17</v>
      </c>
      <c r="B344" s="735"/>
      <c r="C344" s="736"/>
      <c r="D344" s="427"/>
      <c r="E344" s="428"/>
      <c r="F344" s="429"/>
      <c r="G344" s="430"/>
      <c r="H344" s="431"/>
      <c r="I344" s="432"/>
      <c r="J344" s="433"/>
      <c r="K344" s="434"/>
      <c r="L344" s="454">
        <f>L345+L347+L349+L351</f>
        <v>0</v>
      </c>
      <c r="M344" s="454">
        <f aca="true" t="shared" si="90" ref="M344:X344">M345+M347+M349+M351</f>
        <v>0</v>
      </c>
      <c r="N344" s="454">
        <f t="shared" si="90"/>
        <v>0</v>
      </c>
      <c r="O344" s="454">
        <f t="shared" si="90"/>
        <v>0</v>
      </c>
      <c r="P344" s="454">
        <f t="shared" si="90"/>
        <v>0</v>
      </c>
      <c r="Q344" s="454">
        <f t="shared" si="90"/>
        <v>0</v>
      </c>
      <c r="R344" s="454">
        <f t="shared" si="90"/>
        <v>0</v>
      </c>
      <c r="S344" s="454">
        <f t="shared" si="90"/>
        <v>0</v>
      </c>
      <c r="T344" s="454">
        <f t="shared" si="90"/>
        <v>0</v>
      </c>
      <c r="U344" s="454">
        <f t="shared" si="90"/>
        <v>0</v>
      </c>
      <c r="V344" s="454">
        <f t="shared" si="90"/>
        <v>0</v>
      </c>
      <c r="W344" s="454">
        <f t="shared" si="90"/>
        <v>0</v>
      </c>
      <c r="X344" s="454">
        <f t="shared" si="90"/>
        <v>0</v>
      </c>
      <c r="Y344" s="456">
        <f>Y349+Y163+Y165+Y167+Y351</f>
        <v>0</v>
      </c>
    </row>
    <row r="345" spans="1:25" s="8" customFormat="1" ht="12.75">
      <c r="A345" s="782"/>
      <c r="B345" s="762" t="s">
        <v>305</v>
      </c>
      <c r="C345" s="763"/>
      <c r="D345" s="783"/>
      <c r="E345" s="768"/>
      <c r="F345" s="770">
        <f aca="true" t="shared" si="91" ref="F345:F351">+IF(E345=0,0,(1-1/(1+$F$53))/(1-1/(1+$F$53)^E345))</f>
        <v>0</v>
      </c>
      <c r="G345" s="772"/>
      <c r="H345" s="774"/>
      <c r="I345" s="801"/>
      <c r="J345" s="776"/>
      <c r="K345" s="778">
        <f>F345*J345</f>
        <v>0</v>
      </c>
      <c r="L345" s="145">
        <f>L346*$K345</f>
        <v>0</v>
      </c>
      <c r="M345" s="145">
        <f>M346*$K345</f>
        <v>0</v>
      </c>
      <c r="N345" s="145">
        <f aca="true" t="shared" si="92" ref="N345:Y349">N346*$K345</f>
        <v>0</v>
      </c>
      <c r="O345" s="145">
        <f t="shared" si="92"/>
        <v>0</v>
      </c>
      <c r="P345" s="145">
        <f t="shared" si="92"/>
        <v>0</v>
      </c>
      <c r="Q345" s="145">
        <f t="shared" si="92"/>
        <v>0</v>
      </c>
      <c r="R345" s="145">
        <f t="shared" si="92"/>
        <v>0</v>
      </c>
      <c r="S345" s="145">
        <f t="shared" si="92"/>
        <v>0</v>
      </c>
      <c r="T345" s="145">
        <f t="shared" si="92"/>
        <v>0</v>
      </c>
      <c r="U345" s="145">
        <f t="shared" si="92"/>
        <v>0</v>
      </c>
      <c r="V345" s="145">
        <f t="shared" si="92"/>
        <v>0</v>
      </c>
      <c r="W345" s="145">
        <f t="shared" si="92"/>
        <v>0</v>
      </c>
      <c r="X345" s="145">
        <f t="shared" si="92"/>
        <v>0</v>
      </c>
      <c r="Y345" s="161">
        <f t="shared" si="92"/>
        <v>0</v>
      </c>
    </row>
    <row r="346" spans="1:25" s="8" customFormat="1" ht="12.75">
      <c r="A346" s="781"/>
      <c r="B346" s="764"/>
      <c r="C346" s="765"/>
      <c r="D346" s="769"/>
      <c r="E346" s="769"/>
      <c r="F346" s="771"/>
      <c r="G346" s="773"/>
      <c r="H346" s="775"/>
      <c r="I346" s="802"/>
      <c r="J346" s="777"/>
      <c r="K346" s="779"/>
      <c r="L346" s="162"/>
      <c r="M346" s="163"/>
      <c r="N346" s="163"/>
      <c r="O346" s="163"/>
      <c r="P346" s="163"/>
      <c r="Q346" s="163"/>
      <c r="R346" s="163"/>
      <c r="S346" s="163"/>
      <c r="T346" s="163"/>
      <c r="U346" s="163"/>
      <c r="V346" s="163"/>
      <c r="W346" s="163"/>
      <c r="X346" s="163"/>
      <c r="Y346" s="164"/>
    </row>
    <row r="347" spans="1:25" s="8" customFormat="1" ht="12.75">
      <c r="A347" s="782"/>
      <c r="B347" s="762" t="s">
        <v>304</v>
      </c>
      <c r="C347" s="763"/>
      <c r="D347" s="783"/>
      <c r="E347" s="768"/>
      <c r="F347" s="770">
        <f t="shared" si="91"/>
        <v>0</v>
      </c>
      <c r="G347" s="772"/>
      <c r="H347" s="774"/>
      <c r="I347" s="801"/>
      <c r="J347" s="776"/>
      <c r="K347" s="778">
        <f>F347*J347</f>
        <v>0</v>
      </c>
      <c r="L347" s="145">
        <f>L348*$K347</f>
        <v>0</v>
      </c>
      <c r="M347" s="145">
        <f>M348*$K347</f>
        <v>0</v>
      </c>
      <c r="N347" s="145">
        <f t="shared" si="92"/>
        <v>0</v>
      </c>
      <c r="O347" s="145">
        <f t="shared" si="92"/>
        <v>0</v>
      </c>
      <c r="P347" s="145">
        <f t="shared" si="92"/>
        <v>0</v>
      </c>
      <c r="Q347" s="145">
        <f t="shared" si="92"/>
        <v>0</v>
      </c>
      <c r="R347" s="145">
        <f t="shared" si="92"/>
        <v>0</v>
      </c>
      <c r="S347" s="145">
        <f t="shared" si="92"/>
        <v>0</v>
      </c>
      <c r="T347" s="145">
        <f t="shared" si="92"/>
        <v>0</v>
      </c>
      <c r="U347" s="145">
        <f t="shared" si="92"/>
        <v>0</v>
      </c>
      <c r="V347" s="145">
        <f t="shared" si="92"/>
        <v>0</v>
      </c>
      <c r="W347" s="145">
        <f t="shared" si="92"/>
        <v>0</v>
      </c>
      <c r="X347" s="145">
        <f t="shared" si="92"/>
        <v>0</v>
      </c>
      <c r="Y347" s="161">
        <f t="shared" si="92"/>
        <v>0</v>
      </c>
    </row>
    <row r="348" spans="1:25" s="8" customFormat="1" ht="12.75">
      <c r="A348" s="781"/>
      <c r="B348" s="764"/>
      <c r="C348" s="765"/>
      <c r="D348" s="769"/>
      <c r="E348" s="769"/>
      <c r="F348" s="771"/>
      <c r="G348" s="773"/>
      <c r="H348" s="775"/>
      <c r="I348" s="802"/>
      <c r="J348" s="777"/>
      <c r="K348" s="779"/>
      <c r="L348" s="162"/>
      <c r="M348" s="163"/>
      <c r="N348" s="163"/>
      <c r="O348" s="163"/>
      <c r="P348" s="163"/>
      <c r="Q348" s="163"/>
      <c r="R348" s="163"/>
      <c r="S348" s="163"/>
      <c r="T348" s="163"/>
      <c r="U348" s="163"/>
      <c r="V348" s="163"/>
      <c r="W348" s="163"/>
      <c r="X348" s="163"/>
      <c r="Y348" s="164"/>
    </row>
    <row r="349" spans="1:25" s="8" customFormat="1" ht="12.75">
      <c r="A349" s="782"/>
      <c r="B349" s="762" t="s">
        <v>86</v>
      </c>
      <c r="C349" s="763"/>
      <c r="D349" s="783"/>
      <c r="E349" s="768"/>
      <c r="F349" s="770">
        <f t="shared" si="91"/>
        <v>0</v>
      </c>
      <c r="G349" s="772"/>
      <c r="H349" s="774"/>
      <c r="I349" s="801"/>
      <c r="J349" s="776"/>
      <c r="K349" s="778">
        <f>F349*J349</f>
        <v>0</v>
      </c>
      <c r="L349" s="145">
        <f>L350*$K349</f>
        <v>0</v>
      </c>
      <c r="M349" s="145">
        <f>M350*$K349</f>
        <v>0</v>
      </c>
      <c r="N349" s="145">
        <f t="shared" si="92"/>
        <v>0</v>
      </c>
      <c r="O349" s="145">
        <f t="shared" si="92"/>
        <v>0</v>
      </c>
      <c r="P349" s="145">
        <f t="shared" si="92"/>
        <v>0</v>
      </c>
      <c r="Q349" s="145">
        <f t="shared" si="92"/>
        <v>0</v>
      </c>
      <c r="R349" s="145">
        <f t="shared" si="92"/>
        <v>0</v>
      </c>
      <c r="S349" s="145">
        <f t="shared" si="92"/>
        <v>0</v>
      </c>
      <c r="T349" s="145">
        <f t="shared" si="92"/>
        <v>0</v>
      </c>
      <c r="U349" s="145">
        <f t="shared" si="92"/>
        <v>0</v>
      </c>
      <c r="V349" s="145">
        <f t="shared" si="92"/>
        <v>0</v>
      </c>
      <c r="W349" s="145">
        <f t="shared" si="92"/>
        <v>0</v>
      </c>
      <c r="X349" s="145">
        <f t="shared" si="92"/>
        <v>0</v>
      </c>
      <c r="Y349" s="161">
        <f t="shared" si="92"/>
        <v>0</v>
      </c>
    </row>
    <row r="350" spans="1:25" s="8" customFormat="1" ht="12.75">
      <c r="A350" s="781"/>
      <c r="B350" s="764"/>
      <c r="C350" s="765"/>
      <c r="D350" s="769"/>
      <c r="E350" s="769"/>
      <c r="F350" s="771"/>
      <c r="G350" s="773"/>
      <c r="H350" s="775"/>
      <c r="I350" s="802"/>
      <c r="J350" s="777"/>
      <c r="K350" s="779"/>
      <c r="L350" s="162"/>
      <c r="M350" s="163"/>
      <c r="N350" s="163"/>
      <c r="O350" s="163"/>
      <c r="P350" s="163"/>
      <c r="Q350" s="163"/>
      <c r="R350" s="163"/>
      <c r="S350" s="163"/>
      <c r="T350" s="163"/>
      <c r="U350" s="163"/>
      <c r="V350" s="163"/>
      <c r="W350" s="163"/>
      <c r="X350" s="163"/>
      <c r="Y350" s="164"/>
    </row>
    <row r="351" spans="1:25" s="8" customFormat="1" ht="12.75">
      <c r="A351" s="782"/>
      <c r="B351" s="806" t="s">
        <v>25</v>
      </c>
      <c r="C351" s="805"/>
      <c r="D351" s="783"/>
      <c r="E351" s="768"/>
      <c r="F351" s="770">
        <f t="shared" si="91"/>
        <v>0</v>
      </c>
      <c r="G351" s="772"/>
      <c r="H351" s="774"/>
      <c r="I351" s="801"/>
      <c r="J351" s="822"/>
      <c r="K351" s="778">
        <f>F351*J351</f>
        <v>0</v>
      </c>
      <c r="L351" s="145">
        <f>L352*$K351</f>
        <v>0</v>
      </c>
      <c r="M351" s="145">
        <f>M352*$K351</f>
        <v>0</v>
      </c>
      <c r="N351" s="145">
        <f aca="true" t="shared" si="93" ref="N351:Y351">N352*$K351</f>
        <v>0</v>
      </c>
      <c r="O351" s="145">
        <f t="shared" si="93"/>
        <v>0</v>
      </c>
      <c r="P351" s="145">
        <f t="shared" si="93"/>
        <v>0</v>
      </c>
      <c r="Q351" s="145">
        <f t="shared" si="93"/>
        <v>0</v>
      </c>
      <c r="R351" s="145">
        <f t="shared" si="93"/>
        <v>0</v>
      </c>
      <c r="S351" s="145">
        <f t="shared" si="93"/>
        <v>0</v>
      </c>
      <c r="T351" s="145">
        <f t="shared" si="93"/>
        <v>0</v>
      </c>
      <c r="U351" s="145">
        <f t="shared" si="93"/>
        <v>0</v>
      </c>
      <c r="V351" s="145">
        <f t="shared" si="93"/>
        <v>0</v>
      </c>
      <c r="W351" s="145">
        <f t="shared" si="93"/>
        <v>0</v>
      </c>
      <c r="X351" s="145">
        <f t="shared" si="93"/>
        <v>0</v>
      </c>
      <c r="Y351" s="161">
        <f t="shared" si="93"/>
        <v>0</v>
      </c>
    </row>
    <row r="352" spans="1:25" s="8" customFormat="1" ht="13.5" thickBot="1">
      <c r="A352" s="781"/>
      <c r="B352" s="830"/>
      <c r="C352" s="831"/>
      <c r="D352" s="769"/>
      <c r="E352" s="769"/>
      <c r="F352" s="771"/>
      <c r="G352" s="824"/>
      <c r="H352" s="826"/>
      <c r="I352" s="802"/>
      <c r="J352" s="823"/>
      <c r="K352" s="779"/>
      <c r="L352" s="144"/>
      <c r="M352" s="137"/>
      <c r="N352" s="137"/>
      <c r="O352" s="137"/>
      <c r="P352" s="137"/>
      <c r="Q352" s="137"/>
      <c r="R352" s="137"/>
      <c r="S352" s="137"/>
      <c r="T352" s="137"/>
      <c r="U352" s="137"/>
      <c r="V352" s="137"/>
      <c r="W352" s="137"/>
      <c r="X352" s="137"/>
      <c r="Y352" s="138"/>
    </row>
    <row r="353" spans="1:26" s="111" customFormat="1" ht="24" customHeight="1" thickBot="1" thickTop="1">
      <c r="A353" s="444" t="s">
        <v>41</v>
      </c>
      <c r="B353" s="435"/>
      <c r="C353" s="436"/>
      <c r="D353" s="436"/>
      <c r="E353" s="437"/>
      <c r="F353" s="438"/>
      <c r="G353" s="439"/>
      <c r="H353" s="440"/>
      <c r="I353" s="485">
        <f>SUM(I170:I352)</f>
        <v>0</v>
      </c>
      <c r="J353" s="485">
        <f>SUM(J170:J352)</f>
        <v>0</v>
      </c>
      <c r="K353" s="485">
        <f>SUM(K170:K352)</f>
        <v>0</v>
      </c>
      <c r="L353" s="486">
        <f aca="true" t="shared" si="94" ref="L353:Y353">L54+L169+L232+L259+L312+L333+L344</f>
        <v>0</v>
      </c>
      <c r="M353" s="558">
        <f t="shared" si="94"/>
        <v>0</v>
      </c>
      <c r="N353" s="559">
        <f t="shared" si="94"/>
        <v>0</v>
      </c>
      <c r="O353" s="559">
        <f t="shared" si="94"/>
        <v>0</v>
      </c>
      <c r="P353" s="559">
        <f t="shared" si="94"/>
        <v>0</v>
      </c>
      <c r="Q353" s="559">
        <f t="shared" si="94"/>
        <v>0</v>
      </c>
      <c r="R353" s="559">
        <f t="shared" si="94"/>
        <v>0</v>
      </c>
      <c r="S353" s="559">
        <f t="shared" si="94"/>
        <v>0</v>
      </c>
      <c r="T353" s="559">
        <f t="shared" si="94"/>
        <v>0</v>
      </c>
      <c r="U353" s="559">
        <f t="shared" si="94"/>
        <v>0</v>
      </c>
      <c r="V353" s="559">
        <f t="shared" si="94"/>
        <v>0</v>
      </c>
      <c r="W353" s="559">
        <f t="shared" si="94"/>
        <v>0</v>
      </c>
      <c r="X353" s="559">
        <f t="shared" si="94"/>
        <v>0</v>
      </c>
      <c r="Y353" s="559">
        <f t="shared" si="94"/>
        <v>0</v>
      </c>
      <c r="Z353" s="560"/>
    </row>
    <row r="354" ht="13.5" thickTop="1"/>
    <row r="355" spans="12:24" ht="12.75">
      <c r="L355" s="457"/>
      <c r="M355" s="457"/>
      <c r="N355" s="457"/>
      <c r="O355" s="457"/>
      <c r="P355" s="457"/>
      <c r="Q355" s="457"/>
      <c r="R355" s="457"/>
      <c r="S355" s="457"/>
      <c r="T355" s="457"/>
      <c r="U355" s="457"/>
      <c r="V355" s="457"/>
      <c r="W355" s="457"/>
      <c r="X355" s="457"/>
    </row>
  </sheetData>
  <sheetProtection/>
  <mergeCells count="1567">
    <mergeCell ref="D241:D242"/>
    <mergeCell ref="D243:D244"/>
    <mergeCell ref="D245:D246"/>
    <mergeCell ref="D247:D248"/>
    <mergeCell ref="D249:D250"/>
    <mergeCell ref="D251:D252"/>
    <mergeCell ref="D253:D254"/>
    <mergeCell ref="D255:D256"/>
    <mergeCell ref="I255:I256"/>
    <mergeCell ref="I233:I234"/>
    <mergeCell ref="I235:I236"/>
    <mergeCell ref="I237:I238"/>
    <mergeCell ref="I239:I240"/>
    <mergeCell ref="I241:I242"/>
    <mergeCell ref="I243:I244"/>
    <mergeCell ref="A255:A256"/>
    <mergeCell ref="E255:E256"/>
    <mergeCell ref="F255:F256"/>
    <mergeCell ref="G255:G256"/>
    <mergeCell ref="H255:H256"/>
    <mergeCell ref="G241:G242"/>
    <mergeCell ref="G243:G244"/>
    <mergeCell ref="F243:F244"/>
    <mergeCell ref="A243:A244"/>
    <mergeCell ref="A245:A246"/>
    <mergeCell ref="B255:C256"/>
    <mergeCell ref="B233:C234"/>
    <mergeCell ref="B235:C236"/>
    <mergeCell ref="B237:C238"/>
    <mergeCell ref="B239:C240"/>
    <mergeCell ref="B241:C242"/>
    <mergeCell ref="B243:C244"/>
    <mergeCell ref="J249:J250"/>
    <mergeCell ref="K249:K250"/>
    <mergeCell ref="B245:C246"/>
    <mergeCell ref="B247:C248"/>
    <mergeCell ref="B249:C250"/>
    <mergeCell ref="B251:C252"/>
    <mergeCell ref="I245:I246"/>
    <mergeCell ref="I247:I248"/>
    <mergeCell ref="I249:I250"/>
    <mergeCell ref="I251:I252"/>
    <mergeCell ref="K253:K254"/>
    <mergeCell ref="A247:A248"/>
    <mergeCell ref="E247:E248"/>
    <mergeCell ref="F247:F248"/>
    <mergeCell ref="G247:G248"/>
    <mergeCell ref="H247:H248"/>
    <mergeCell ref="J247:J248"/>
    <mergeCell ref="K247:K248"/>
    <mergeCell ref="A249:A250"/>
    <mergeCell ref="E249:E250"/>
    <mergeCell ref="A253:A254"/>
    <mergeCell ref="E253:E254"/>
    <mergeCell ref="F253:F254"/>
    <mergeCell ref="G253:G254"/>
    <mergeCell ref="H253:H254"/>
    <mergeCell ref="J253:J254"/>
    <mergeCell ref="B253:C254"/>
    <mergeCell ref="I253:I254"/>
    <mergeCell ref="A251:A252"/>
    <mergeCell ref="E251:E252"/>
    <mergeCell ref="F251:F252"/>
    <mergeCell ref="G251:G252"/>
    <mergeCell ref="H251:H252"/>
    <mergeCell ref="J251:J252"/>
    <mergeCell ref="G20:H20"/>
    <mergeCell ref="H22:H23"/>
    <mergeCell ref="A22:C23"/>
    <mergeCell ref="A28:C29"/>
    <mergeCell ref="A24:C25"/>
    <mergeCell ref="D22:D23"/>
    <mergeCell ref="H36:H37"/>
    <mergeCell ref="E22:E23"/>
    <mergeCell ref="E24:E25"/>
    <mergeCell ref="E26:E27"/>
    <mergeCell ref="F28:F29"/>
    <mergeCell ref="F22:F23"/>
    <mergeCell ref="E32:E33"/>
    <mergeCell ref="D32:D33"/>
    <mergeCell ref="D42:D43"/>
    <mergeCell ref="A20:C21"/>
    <mergeCell ref="H38:H39"/>
    <mergeCell ref="G38:G39"/>
    <mergeCell ref="E28:E29"/>
    <mergeCell ref="E30:E31"/>
    <mergeCell ref="G30:G31"/>
    <mergeCell ref="H34:H35"/>
    <mergeCell ref="E36:E37"/>
    <mergeCell ref="A32:C33"/>
    <mergeCell ref="A34:C35"/>
    <mergeCell ref="A36:C37"/>
    <mergeCell ref="A30:C31"/>
    <mergeCell ref="G24:G25"/>
    <mergeCell ref="A26:C27"/>
    <mergeCell ref="D24:D25"/>
    <mergeCell ref="D26:D27"/>
    <mergeCell ref="D28:D29"/>
    <mergeCell ref="D30:D31"/>
    <mergeCell ref="F36:F37"/>
    <mergeCell ref="G36:G37"/>
    <mergeCell ref="F34:F35"/>
    <mergeCell ref="E34:E35"/>
    <mergeCell ref="D34:D35"/>
    <mergeCell ref="D36:D37"/>
    <mergeCell ref="G34:G35"/>
    <mergeCell ref="E42:E43"/>
    <mergeCell ref="F42:F43"/>
    <mergeCell ref="F38:F39"/>
    <mergeCell ref="E40:E41"/>
    <mergeCell ref="D40:D41"/>
    <mergeCell ref="A38:C39"/>
    <mergeCell ref="A40:C41"/>
    <mergeCell ref="A42:C43"/>
    <mergeCell ref="D38:D39"/>
    <mergeCell ref="E38:E39"/>
    <mergeCell ref="G32:G33"/>
    <mergeCell ref="H32:H33"/>
    <mergeCell ref="G28:G29"/>
    <mergeCell ref="G44:G45"/>
    <mergeCell ref="I24:I25"/>
    <mergeCell ref="G22:G23"/>
    <mergeCell ref="I38:I39"/>
    <mergeCell ref="H24:H25"/>
    <mergeCell ref="H28:H29"/>
    <mergeCell ref="H30:H31"/>
    <mergeCell ref="H26:H27"/>
    <mergeCell ref="F26:F27"/>
    <mergeCell ref="I26:I27"/>
    <mergeCell ref="F44:F45"/>
    <mergeCell ref="F40:F41"/>
    <mergeCell ref="G42:G43"/>
    <mergeCell ref="G40:G41"/>
    <mergeCell ref="G26:G27"/>
    <mergeCell ref="H42:H43"/>
    <mergeCell ref="H40:H41"/>
    <mergeCell ref="I40:I41"/>
    <mergeCell ref="I42:I43"/>
    <mergeCell ref="I44:I45"/>
    <mergeCell ref="I22:I23"/>
    <mergeCell ref="F24:F25"/>
    <mergeCell ref="F32:F33"/>
    <mergeCell ref="I28:I29"/>
    <mergeCell ref="F30:F31"/>
    <mergeCell ref="I30:I31"/>
    <mergeCell ref="I32:I33"/>
    <mergeCell ref="G65:G66"/>
    <mergeCell ref="H65:H66"/>
    <mergeCell ref="I65:I66"/>
    <mergeCell ref="J65:J66"/>
    <mergeCell ref="F67:F68"/>
    <mergeCell ref="G67:G68"/>
    <mergeCell ref="H67:H68"/>
    <mergeCell ref="I67:I68"/>
    <mergeCell ref="J67:J68"/>
    <mergeCell ref="J157:J158"/>
    <mergeCell ref="A155:A156"/>
    <mergeCell ref="B155:C156"/>
    <mergeCell ref="D155:D156"/>
    <mergeCell ref="E155:E156"/>
    <mergeCell ref="F155:F156"/>
    <mergeCell ref="E52:E53"/>
    <mergeCell ref="A52:C53"/>
    <mergeCell ref="J163:J164"/>
    <mergeCell ref="F163:F164"/>
    <mergeCell ref="G167:G168"/>
    <mergeCell ref="A167:A168"/>
    <mergeCell ref="E167:E168"/>
    <mergeCell ref="A157:A158"/>
    <mergeCell ref="G157:G158"/>
    <mergeCell ref="H157:H158"/>
    <mergeCell ref="D65:D66"/>
    <mergeCell ref="E65:E66"/>
    <mergeCell ref="F65:F66"/>
    <mergeCell ref="A55:A56"/>
    <mergeCell ref="B55:C56"/>
    <mergeCell ref="E55:E56"/>
    <mergeCell ref="F55:F56"/>
    <mergeCell ref="A65:A66"/>
    <mergeCell ref="B65:C66"/>
    <mergeCell ref="E59:E60"/>
    <mergeCell ref="F59:F60"/>
    <mergeCell ref="G59:G60"/>
    <mergeCell ref="H59:H60"/>
    <mergeCell ref="I59:I60"/>
    <mergeCell ref="J59:J60"/>
    <mergeCell ref="J167:J168"/>
    <mergeCell ref="F167:F168"/>
    <mergeCell ref="K167:K168"/>
    <mergeCell ref="I167:I168"/>
    <mergeCell ref="G52:J52"/>
    <mergeCell ref="J170:J171"/>
    <mergeCell ref="I170:I171"/>
    <mergeCell ref="G170:G171"/>
    <mergeCell ref="F170:F171"/>
    <mergeCell ref="I157:I158"/>
    <mergeCell ref="J172:J173"/>
    <mergeCell ref="K170:K171"/>
    <mergeCell ref="F176:F177"/>
    <mergeCell ref="K176:K177"/>
    <mergeCell ref="D172:D173"/>
    <mergeCell ref="D174:D175"/>
    <mergeCell ref="E172:E173"/>
    <mergeCell ref="I172:I173"/>
    <mergeCell ref="G172:G173"/>
    <mergeCell ref="F230:F231"/>
    <mergeCell ref="J190:J191"/>
    <mergeCell ref="F190:F191"/>
    <mergeCell ref="G230:G231"/>
    <mergeCell ref="H230:H231"/>
    <mergeCell ref="B310:B311"/>
    <mergeCell ref="J255:J256"/>
    <mergeCell ref="F249:F250"/>
    <mergeCell ref="G249:G250"/>
    <mergeCell ref="H249:H250"/>
    <mergeCell ref="I261:I262"/>
    <mergeCell ref="J261:J262"/>
    <mergeCell ref="K263:K264"/>
    <mergeCell ref="I323:I324"/>
    <mergeCell ref="J323:J324"/>
    <mergeCell ref="J186:J187"/>
    <mergeCell ref="I190:I191"/>
    <mergeCell ref="J230:J231"/>
    <mergeCell ref="K255:K256"/>
    <mergeCell ref="K251:K252"/>
    <mergeCell ref="A230:A231"/>
    <mergeCell ref="E230:E231"/>
    <mergeCell ref="K340:K341"/>
    <mergeCell ref="I182:I183"/>
    <mergeCell ref="J182:J183"/>
    <mergeCell ref="F182:F183"/>
    <mergeCell ref="K182:K183"/>
    <mergeCell ref="A182:A183"/>
    <mergeCell ref="B182:C183"/>
    <mergeCell ref="I186:I187"/>
    <mergeCell ref="A170:A171"/>
    <mergeCell ref="A349:A350"/>
    <mergeCell ref="B349:C350"/>
    <mergeCell ref="B306:B307"/>
    <mergeCell ref="B308:B309"/>
    <mergeCell ref="K315:K316"/>
    <mergeCell ref="I315:I316"/>
    <mergeCell ref="J315:J316"/>
    <mergeCell ref="J319:J320"/>
    <mergeCell ref="G289:G290"/>
    <mergeCell ref="A277:A278"/>
    <mergeCell ref="B277:B278"/>
    <mergeCell ref="A300:A301"/>
    <mergeCell ref="B300:B301"/>
    <mergeCell ref="B286:B287"/>
    <mergeCell ref="A282:A283"/>
    <mergeCell ref="B282:C283"/>
    <mergeCell ref="D167:D168"/>
    <mergeCell ref="B334:C335"/>
    <mergeCell ref="A310:A311"/>
    <mergeCell ref="E310:E311"/>
    <mergeCell ref="A279:A280"/>
    <mergeCell ref="B279:B280"/>
    <mergeCell ref="E279:E280"/>
    <mergeCell ref="E277:E278"/>
    <mergeCell ref="A331:A332"/>
    <mergeCell ref="E331:E332"/>
    <mergeCell ref="J279:J280"/>
    <mergeCell ref="I277:I278"/>
    <mergeCell ref="K293:K294"/>
    <mergeCell ref="J293:J294"/>
    <mergeCell ref="F293:F294"/>
    <mergeCell ref="A351:A352"/>
    <mergeCell ref="E351:E352"/>
    <mergeCell ref="D351:D352"/>
    <mergeCell ref="B317:C318"/>
    <mergeCell ref="D317:D318"/>
    <mergeCell ref="F277:F278"/>
    <mergeCell ref="I321:I322"/>
    <mergeCell ref="G300:G301"/>
    <mergeCell ref="H300:H301"/>
    <mergeCell ref="H321:H322"/>
    <mergeCell ref="G313:G314"/>
    <mergeCell ref="H313:H314"/>
    <mergeCell ref="G315:G316"/>
    <mergeCell ref="I297:I298"/>
    <mergeCell ref="F317:F318"/>
    <mergeCell ref="J351:J352"/>
    <mergeCell ref="F351:F352"/>
    <mergeCell ref="K351:K352"/>
    <mergeCell ref="G351:G352"/>
    <mergeCell ref="H351:H352"/>
    <mergeCell ref="H293:H294"/>
    <mergeCell ref="K310:K311"/>
    <mergeCell ref="K317:K318"/>
    <mergeCell ref="K319:K320"/>
    <mergeCell ref="J310:J311"/>
    <mergeCell ref="A297:A298"/>
    <mergeCell ref="B297:B298"/>
    <mergeCell ref="C297:C298"/>
    <mergeCell ref="B295:B296"/>
    <mergeCell ref="C306:C307"/>
    <mergeCell ref="I351:I352"/>
    <mergeCell ref="F310:F311"/>
    <mergeCell ref="D321:D322"/>
    <mergeCell ref="D323:D324"/>
    <mergeCell ref="A321:A322"/>
    <mergeCell ref="C261:C262"/>
    <mergeCell ref="C277:C278"/>
    <mergeCell ref="C279:C280"/>
    <mergeCell ref="C293:C294"/>
    <mergeCell ref="C295:C296"/>
    <mergeCell ref="B302:B303"/>
    <mergeCell ref="B291:B292"/>
    <mergeCell ref="B289:B290"/>
    <mergeCell ref="C289:C290"/>
    <mergeCell ref="C291:C292"/>
    <mergeCell ref="A347:A348"/>
    <mergeCell ref="B347:C348"/>
    <mergeCell ref="E282:E283"/>
    <mergeCell ref="A345:A346"/>
    <mergeCell ref="B345:C346"/>
    <mergeCell ref="A336:A337"/>
    <mergeCell ref="A319:A320"/>
    <mergeCell ref="A323:A324"/>
    <mergeCell ref="B323:C324"/>
    <mergeCell ref="A289:A290"/>
    <mergeCell ref="A308:A309"/>
    <mergeCell ref="A313:A314"/>
    <mergeCell ref="B340:C341"/>
    <mergeCell ref="A334:A335"/>
    <mergeCell ref="A317:A318"/>
    <mergeCell ref="C310:C311"/>
    <mergeCell ref="A338:A339"/>
    <mergeCell ref="B338:C339"/>
    <mergeCell ref="C327:C328"/>
    <mergeCell ref="A340:A341"/>
    <mergeCell ref="D265:D266"/>
    <mergeCell ref="A265:A266"/>
    <mergeCell ref="B265:B266"/>
    <mergeCell ref="A291:A292"/>
    <mergeCell ref="E261:E262"/>
    <mergeCell ref="B321:C322"/>
    <mergeCell ref="E321:E322"/>
    <mergeCell ref="A302:A303"/>
    <mergeCell ref="A315:A316"/>
    <mergeCell ref="A304:A305"/>
    <mergeCell ref="A261:A262"/>
    <mergeCell ref="B261:B262"/>
    <mergeCell ref="A293:A294"/>
    <mergeCell ref="B293:B294"/>
    <mergeCell ref="E293:E294"/>
    <mergeCell ref="A263:A264"/>
    <mergeCell ref="B263:B264"/>
    <mergeCell ref="C263:C264"/>
    <mergeCell ref="E263:E264"/>
    <mergeCell ref="C265:C266"/>
    <mergeCell ref="G257:G258"/>
    <mergeCell ref="D257:D258"/>
    <mergeCell ref="H261:H262"/>
    <mergeCell ref="C300:C301"/>
    <mergeCell ref="C308:C309"/>
    <mergeCell ref="A327:A328"/>
    <mergeCell ref="B327:B328"/>
    <mergeCell ref="A295:A296"/>
    <mergeCell ref="E295:E296"/>
    <mergeCell ref="E265:E266"/>
    <mergeCell ref="G279:G280"/>
    <mergeCell ref="H279:H280"/>
    <mergeCell ref="H291:H292"/>
    <mergeCell ref="I291:I292"/>
    <mergeCell ref="F291:F292"/>
    <mergeCell ref="I293:I294"/>
    <mergeCell ref="G293:G294"/>
    <mergeCell ref="I282:I283"/>
    <mergeCell ref="F282:F283"/>
    <mergeCell ref="I279:I280"/>
    <mergeCell ref="E257:E258"/>
    <mergeCell ref="E286:E287"/>
    <mergeCell ref="B257:B258"/>
    <mergeCell ref="C257:C258"/>
    <mergeCell ref="F319:F320"/>
    <mergeCell ref="F315:F316"/>
    <mergeCell ref="E300:E301"/>
    <mergeCell ref="F279:F280"/>
    <mergeCell ref="B271:B272"/>
    <mergeCell ref="C271:C272"/>
    <mergeCell ref="G334:G335"/>
    <mergeCell ref="H334:H335"/>
    <mergeCell ref="G336:G337"/>
    <mergeCell ref="H336:H337"/>
    <mergeCell ref="H327:H328"/>
    <mergeCell ref="E306:E307"/>
    <mergeCell ref="H243:H244"/>
    <mergeCell ref="H241:H242"/>
    <mergeCell ref="I349:I350"/>
    <mergeCell ref="E336:E337"/>
    <mergeCell ref="E317:E318"/>
    <mergeCell ref="E313:E314"/>
    <mergeCell ref="F321:F322"/>
    <mergeCell ref="H340:H341"/>
    <mergeCell ref="G319:G320"/>
    <mergeCell ref="H319:H320"/>
    <mergeCell ref="F241:F242"/>
    <mergeCell ref="A257:A258"/>
    <mergeCell ref="E349:E350"/>
    <mergeCell ref="I304:I305"/>
    <mergeCell ref="B304:B305"/>
    <mergeCell ref="C304:C305"/>
    <mergeCell ref="B336:C337"/>
    <mergeCell ref="B319:C320"/>
    <mergeCell ref="E319:E320"/>
    <mergeCell ref="I319:I320"/>
    <mergeCell ref="A233:A234"/>
    <mergeCell ref="E233:E234"/>
    <mergeCell ref="G233:G234"/>
    <mergeCell ref="H233:H234"/>
    <mergeCell ref="J233:J234"/>
    <mergeCell ref="F239:F240"/>
    <mergeCell ref="D233:D234"/>
    <mergeCell ref="D235:D236"/>
    <mergeCell ref="D237:D238"/>
    <mergeCell ref="D239:D240"/>
    <mergeCell ref="C228:C229"/>
    <mergeCell ref="A228:A229"/>
    <mergeCell ref="E228:E229"/>
    <mergeCell ref="I228:I229"/>
    <mergeCell ref="J228:J229"/>
    <mergeCell ref="F228:F229"/>
    <mergeCell ref="G228:G229"/>
    <mergeCell ref="H228:H229"/>
    <mergeCell ref="A178:A179"/>
    <mergeCell ref="I178:I179"/>
    <mergeCell ref="B167:B168"/>
    <mergeCell ref="C167:C168"/>
    <mergeCell ref="J349:J350"/>
    <mergeCell ref="F349:F350"/>
    <mergeCell ref="I336:I337"/>
    <mergeCell ref="J336:J337"/>
    <mergeCell ref="F336:F337"/>
    <mergeCell ref="B228:B229"/>
    <mergeCell ref="K163:K164"/>
    <mergeCell ref="A163:A164"/>
    <mergeCell ref="B163:C164"/>
    <mergeCell ref="E163:E164"/>
    <mergeCell ref="A165:A166"/>
    <mergeCell ref="B165:C166"/>
    <mergeCell ref="E165:E166"/>
    <mergeCell ref="I163:I164"/>
    <mergeCell ref="I165:I166"/>
    <mergeCell ref="G165:G166"/>
    <mergeCell ref="K178:K179"/>
    <mergeCell ref="I174:I175"/>
    <mergeCell ref="F178:F179"/>
    <mergeCell ref="H165:H166"/>
    <mergeCell ref="J165:J166"/>
    <mergeCell ref="F165:F166"/>
    <mergeCell ref="K165:K166"/>
    <mergeCell ref="J174:J175"/>
    <mergeCell ref="F174:F175"/>
    <mergeCell ref="K174:K175"/>
    <mergeCell ref="K57:K58"/>
    <mergeCell ref="B61:C62"/>
    <mergeCell ref="D61:D62"/>
    <mergeCell ref="E61:E62"/>
    <mergeCell ref="F61:F62"/>
    <mergeCell ref="G61:G62"/>
    <mergeCell ref="H61:H62"/>
    <mergeCell ref="I61:I62"/>
    <mergeCell ref="J61:J62"/>
    <mergeCell ref="K61:K62"/>
    <mergeCell ref="K172:K173"/>
    <mergeCell ref="A174:A175"/>
    <mergeCell ref="B174:C175"/>
    <mergeCell ref="E174:E175"/>
    <mergeCell ref="H176:H177"/>
    <mergeCell ref="I176:I177"/>
    <mergeCell ref="D176:D177"/>
    <mergeCell ref="A172:A173"/>
    <mergeCell ref="B172:C173"/>
    <mergeCell ref="H172:H173"/>
    <mergeCell ref="E44:E45"/>
    <mergeCell ref="H44:H45"/>
    <mergeCell ref="H55:H56"/>
    <mergeCell ref="I55:I56"/>
    <mergeCell ref="J55:J56"/>
    <mergeCell ref="G176:G177"/>
    <mergeCell ref="F172:F173"/>
    <mergeCell ref="H170:H171"/>
    <mergeCell ref="J57:J58"/>
    <mergeCell ref="H174:H175"/>
    <mergeCell ref="H190:H191"/>
    <mergeCell ref="A186:A187"/>
    <mergeCell ref="B186:C187"/>
    <mergeCell ref="C46:E46"/>
    <mergeCell ref="B170:C171"/>
    <mergeCell ref="E170:E171"/>
    <mergeCell ref="A59:A60"/>
    <mergeCell ref="B59:C60"/>
    <mergeCell ref="D59:D60"/>
    <mergeCell ref="E182:E183"/>
    <mergeCell ref="K186:K187"/>
    <mergeCell ref="A188:A189"/>
    <mergeCell ref="B188:C189"/>
    <mergeCell ref="E188:E189"/>
    <mergeCell ref="G188:G189"/>
    <mergeCell ref="F188:F189"/>
    <mergeCell ref="K188:K189"/>
    <mergeCell ref="F186:F187"/>
    <mergeCell ref="G174:G175"/>
    <mergeCell ref="G178:G179"/>
    <mergeCell ref="A176:A177"/>
    <mergeCell ref="B176:C177"/>
    <mergeCell ref="K190:K191"/>
    <mergeCell ref="A180:A181"/>
    <mergeCell ref="B180:C181"/>
    <mergeCell ref="E180:E181"/>
    <mergeCell ref="G180:G181"/>
    <mergeCell ref="H180:H181"/>
    <mergeCell ref="G182:G183"/>
    <mergeCell ref="G184:G185"/>
    <mergeCell ref="H178:H179"/>
    <mergeCell ref="H182:H183"/>
    <mergeCell ref="H184:H185"/>
    <mergeCell ref="B178:C179"/>
    <mergeCell ref="E178:E179"/>
    <mergeCell ref="F180:F181"/>
    <mergeCell ref="D178:D179"/>
    <mergeCell ref="K192:K193"/>
    <mergeCell ref="A194:A195"/>
    <mergeCell ref="B194:C195"/>
    <mergeCell ref="H194:H195"/>
    <mergeCell ref="I194:I195"/>
    <mergeCell ref="J194:J195"/>
    <mergeCell ref="K194:K195"/>
    <mergeCell ref="A192:A193"/>
    <mergeCell ref="B192:C193"/>
    <mergeCell ref="H192:H193"/>
    <mergeCell ref="K233:K234"/>
    <mergeCell ref="A237:A238"/>
    <mergeCell ref="E237:E238"/>
    <mergeCell ref="G237:G238"/>
    <mergeCell ref="H237:H238"/>
    <mergeCell ref="J237:J238"/>
    <mergeCell ref="F237:F238"/>
    <mergeCell ref="A235:A236"/>
    <mergeCell ref="E235:E236"/>
    <mergeCell ref="G235:G236"/>
    <mergeCell ref="F265:F266"/>
    <mergeCell ref="G265:G266"/>
    <mergeCell ref="J243:J244"/>
    <mergeCell ref="J241:J242"/>
    <mergeCell ref="E186:E187"/>
    <mergeCell ref="G186:G187"/>
    <mergeCell ref="H186:H187"/>
    <mergeCell ref="H235:H236"/>
    <mergeCell ref="J235:J236"/>
    <mergeCell ref="F235:F236"/>
    <mergeCell ref="K257:K258"/>
    <mergeCell ref="K265:K266"/>
    <mergeCell ref="F261:F262"/>
    <mergeCell ref="I263:I264"/>
    <mergeCell ref="J263:J264"/>
    <mergeCell ref="F263:F264"/>
    <mergeCell ref="G261:G262"/>
    <mergeCell ref="G263:G264"/>
    <mergeCell ref="H263:H264"/>
    <mergeCell ref="K261:K262"/>
    <mergeCell ref="G295:G296"/>
    <mergeCell ref="H295:H296"/>
    <mergeCell ref="G297:G298"/>
    <mergeCell ref="G325:G326"/>
    <mergeCell ref="H325:H326"/>
    <mergeCell ref="K241:K242"/>
    <mergeCell ref="K243:K244"/>
    <mergeCell ref="H257:H258"/>
    <mergeCell ref="I257:I258"/>
    <mergeCell ref="J257:J258"/>
    <mergeCell ref="F275:F276"/>
    <mergeCell ref="E275:E276"/>
    <mergeCell ref="G275:G276"/>
    <mergeCell ref="I284:I285"/>
    <mergeCell ref="K239:K240"/>
    <mergeCell ref="A239:A240"/>
    <mergeCell ref="E239:E240"/>
    <mergeCell ref="G239:G240"/>
    <mergeCell ref="H239:H240"/>
    <mergeCell ref="F257:F258"/>
    <mergeCell ref="F302:F303"/>
    <mergeCell ref="E291:E292"/>
    <mergeCell ref="J286:J287"/>
    <mergeCell ref="H267:H268"/>
    <mergeCell ref="G269:G270"/>
    <mergeCell ref="H269:H270"/>
    <mergeCell ref="G271:G272"/>
    <mergeCell ref="H271:H272"/>
    <mergeCell ref="J284:J285"/>
    <mergeCell ref="J291:J292"/>
    <mergeCell ref="J265:J266"/>
    <mergeCell ref="E267:E268"/>
    <mergeCell ref="I267:I268"/>
    <mergeCell ref="J267:J268"/>
    <mergeCell ref="F267:F268"/>
    <mergeCell ref="E297:E298"/>
    <mergeCell ref="F295:F296"/>
    <mergeCell ref="F284:F285"/>
    <mergeCell ref="G291:G292"/>
    <mergeCell ref="E289:E290"/>
    <mergeCell ref="A267:A268"/>
    <mergeCell ref="B267:B268"/>
    <mergeCell ref="C267:C268"/>
    <mergeCell ref="G267:G268"/>
    <mergeCell ref="J295:J296"/>
    <mergeCell ref="D302:D303"/>
    <mergeCell ref="H297:H298"/>
    <mergeCell ref="E284:E285"/>
    <mergeCell ref="F286:F287"/>
    <mergeCell ref="F289:F290"/>
    <mergeCell ref="K267:K268"/>
    <mergeCell ref="A269:A270"/>
    <mergeCell ref="B269:B270"/>
    <mergeCell ref="C269:C270"/>
    <mergeCell ref="E269:E270"/>
    <mergeCell ref="I269:I270"/>
    <mergeCell ref="J269:J270"/>
    <mergeCell ref="F269:F270"/>
    <mergeCell ref="K269:K270"/>
    <mergeCell ref="D267:D268"/>
    <mergeCell ref="K271:K272"/>
    <mergeCell ref="A273:A274"/>
    <mergeCell ref="B273:B274"/>
    <mergeCell ref="C273:C274"/>
    <mergeCell ref="E273:E274"/>
    <mergeCell ref="G273:G274"/>
    <mergeCell ref="F273:F274"/>
    <mergeCell ref="J271:J272"/>
    <mergeCell ref="F271:F272"/>
    <mergeCell ref="A271:A272"/>
    <mergeCell ref="J277:J278"/>
    <mergeCell ref="K279:K280"/>
    <mergeCell ref="K286:K287"/>
    <mergeCell ref="H289:H290"/>
    <mergeCell ref="I289:I290"/>
    <mergeCell ref="K308:K309"/>
    <mergeCell ref="H277:H278"/>
    <mergeCell ref="H282:H283"/>
    <mergeCell ref="H284:H285"/>
    <mergeCell ref="J282:J283"/>
    <mergeCell ref="I295:I296"/>
    <mergeCell ref="I310:I311"/>
    <mergeCell ref="I306:I307"/>
    <mergeCell ref="J300:J301"/>
    <mergeCell ref="J304:J305"/>
    <mergeCell ref="J297:J298"/>
    <mergeCell ref="I300:I301"/>
    <mergeCell ref="H317:H318"/>
    <mergeCell ref="I317:I318"/>
    <mergeCell ref="J317:J318"/>
    <mergeCell ref="K289:K290"/>
    <mergeCell ref="J313:J314"/>
    <mergeCell ref="H273:H274"/>
    <mergeCell ref="I273:I274"/>
    <mergeCell ref="J273:J274"/>
    <mergeCell ref="K273:K274"/>
    <mergeCell ref="K304:K305"/>
    <mergeCell ref="K302:K303"/>
    <mergeCell ref="K306:K307"/>
    <mergeCell ref="K295:K296"/>
    <mergeCell ref="K297:K298"/>
    <mergeCell ref="K300:K301"/>
    <mergeCell ref="K275:K276"/>
    <mergeCell ref="K277:K278"/>
    <mergeCell ref="E308:E309"/>
    <mergeCell ref="F304:F305"/>
    <mergeCell ref="H306:H307"/>
    <mergeCell ref="H304:H305"/>
    <mergeCell ref="E304:E305"/>
    <mergeCell ref="B315:C316"/>
    <mergeCell ref="E315:E316"/>
    <mergeCell ref="B313:C314"/>
    <mergeCell ref="G306:G307"/>
    <mergeCell ref="G304:G305"/>
    <mergeCell ref="H308:H309"/>
    <mergeCell ref="I313:I314"/>
    <mergeCell ref="F308:F309"/>
    <mergeCell ref="I308:I309"/>
    <mergeCell ref="J308:J309"/>
    <mergeCell ref="J306:J307"/>
    <mergeCell ref="F306:F307"/>
    <mergeCell ref="G310:G311"/>
    <mergeCell ref="H310:H311"/>
    <mergeCell ref="G286:G287"/>
    <mergeCell ref="J321:J322"/>
    <mergeCell ref="C302:C303"/>
    <mergeCell ref="E302:E303"/>
    <mergeCell ref="G302:G303"/>
    <mergeCell ref="H302:H303"/>
    <mergeCell ref="I302:I303"/>
    <mergeCell ref="J302:J303"/>
    <mergeCell ref="F313:F314"/>
    <mergeCell ref="G308:G309"/>
    <mergeCell ref="K323:K324"/>
    <mergeCell ref="K321:K322"/>
    <mergeCell ref="K313:K314"/>
    <mergeCell ref="K282:K283"/>
    <mergeCell ref="I325:I326"/>
    <mergeCell ref="J325:J326"/>
    <mergeCell ref="K284:K285"/>
    <mergeCell ref="I286:I287"/>
    <mergeCell ref="K291:K292"/>
    <mergeCell ref="J289:J290"/>
    <mergeCell ref="K349:K350"/>
    <mergeCell ref="G342:G343"/>
    <mergeCell ref="K327:K328"/>
    <mergeCell ref="B331:B332"/>
    <mergeCell ref="C331:C332"/>
    <mergeCell ref="B325:B326"/>
    <mergeCell ref="C325:C326"/>
    <mergeCell ref="F331:F332"/>
    <mergeCell ref="F325:F326"/>
    <mergeCell ref="G338:G339"/>
    <mergeCell ref="B351:B352"/>
    <mergeCell ref="C351:C352"/>
    <mergeCell ref="H167:H168"/>
    <mergeCell ref="G349:G350"/>
    <mergeCell ref="H349:H350"/>
    <mergeCell ref="I331:I332"/>
    <mergeCell ref="G327:G328"/>
    <mergeCell ref="G323:G324"/>
    <mergeCell ref="H286:H287"/>
    <mergeCell ref="G284:G285"/>
    <mergeCell ref="A325:A326"/>
    <mergeCell ref="E325:E326"/>
    <mergeCell ref="K338:K339"/>
    <mergeCell ref="I329:I330"/>
    <mergeCell ref="J329:J330"/>
    <mergeCell ref="F329:F330"/>
    <mergeCell ref="G329:G330"/>
    <mergeCell ref="H338:H339"/>
    <mergeCell ref="J331:J332"/>
    <mergeCell ref="K329:K330"/>
    <mergeCell ref="K325:K326"/>
    <mergeCell ref="H323:H324"/>
    <mergeCell ref="K342:K343"/>
    <mergeCell ref="E338:E339"/>
    <mergeCell ref="A329:A330"/>
    <mergeCell ref="B329:B330"/>
    <mergeCell ref="C329:C330"/>
    <mergeCell ref="E329:E330"/>
    <mergeCell ref="D329:D330"/>
    <mergeCell ref="E327:E328"/>
    <mergeCell ref="E340:E341"/>
    <mergeCell ref="H342:H343"/>
    <mergeCell ref="G340:G341"/>
    <mergeCell ref="I340:I341"/>
    <mergeCell ref="J340:J341"/>
    <mergeCell ref="F342:F343"/>
    <mergeCell ref="I342:I343"/>
    <mergeCell ref="F340:F341"/>
    <mergeCell ref="G321:G322"/>
    <mergeCell ref="H275:H276"/>
    <mergeCell ref="I275:I276"/>
    <mergeCell ref="J275:J276"/>
    <mergeCell ref="J342:J343"/>
    <mergeCell ref="A342:A343"/>
    <mergeCell ref="B342:B343"/>
    <mergeCell ref="C342:C343"/>
    <mergeCell ref="E342:E343"/>
    <mergeCell ref="D342:D343"/>
    <mergeCell ref="J327:J328"/>
    <mergeCell ref="F327:F328"/>
    <mergeCell ref="D170:D171"/>
    <mergeCell ref="G163:G164"/>
    <mergeCell ref="H163:H164"/>
    <mergeCell ref="D286:D287"/>
    <mergeCell ref="D289:D290"/>
    <mergeCell ref="D291:D292"/>
    <mergeCell ref="H315:H316"/>
    <mergeCell ref="G317:G318"/>
    <mergeCell ref="B230:B231"/>
    <mergeCell ref="C230:C231"/>
    <mergeCell ref="B157:C158"/>
    <mergeCell ref="D157:D158"/>
    <mergeCell ref="E157:E158"/>
    <mergeCell ref="F157:F158"/>
    <mergeCell ref="B190:C191"/>
    <mergeCell ref="B184:C185"/>
    <mergeCell ref="E184:E185"/>
    <mergeCell ref="F184:F185"/>
    <mergeCell ref="H329:H330"/>
    <mergeCell ref="K331:K332"/>
    <mergeCell ref="K334:K335"/>
    <mergeCell ref="K336:K337"/>
    <mergeCell ref="I334:I335"/>
    <mergeCell ref="J334:J335"/>
    <mergeCell ref="H57:H58"/>
    <mergeCell ref="I57:I58"/>
    <mergeCell ref="D55:D56"/>
    <mergeCell ref="A61:A62"/>
    <mergeCell ref="I338:I339"/>
    <mergeCell ref="J338:J339"/>
    <mergeCell ref="F338:F339"/>
    <mergeCell ref="F334:F335"/>
    <mergeCell ref="G331:G332"/>
    <mergeCell ref="H331:H332"/>
    <mergeCell ref="D228:D229"/>
    <mergeCell ref="G55:G56"/>
    <mergeCell ref="A57:A58"/>
    <mergeCell ref="B57:C58"/>
    <mergeCell ref="D57:D58"/>
    <mergeCell ref="E57:E58"/>
    <mergeCell ref="F57:F58"/>
    <mergeCell ref="G57:G58"/>
    <mergeCell ref="A190:A191"/>
    <mergeCell ref="A184:A185"/>
    <mergeCell ref="C275:C276"/>
    <mergeCell ref="E271:E272"/>
    <mergeCell ref="I271:I272"/>
    <mergeCell ref="H265:H266"/>
    <mergeCell ref="I265:I266"/>
    <mergeCell ref="D180:D181"/>
    <mergeCell ref="D182:D183"/>
    <mergeCell ref="D184:D185"/>
    <mergeCell ref="D186:D187"/>
    <mergeCell ref="D190:D191"/>
    <mergeCell ref="I327:I328"/>
    <mergeCell ref="C284:C285"/>
    <mergeCell ref="B284:B285"/>
    <mergeCell ref="A44:C45"/>
    <mergeCell ref="C286:C287"/>
    <mergeCell ref="A284:A285"/>
    <mergeCell ref="A241:A242"/>
    <mergeCell ref="A286:A287"/>
    <mergeCell ref="A275:A276"/>
    <mergeCell ref="B275:B276"/>
    <mergeCell ref="D275:D276"/>
    <mergeCell ref="D304:D305"/>
    <mergeCell ref="D282:D283"/>
    <mergeCell ref="D310:D311"/>
    <mergeCell ref="D313:D314"/>
    <mergeCell ref="D345:D346"/>
    <mergeCell ref="D315:D316"/>
    <mergeCell ref="D284:D285"/>
    <mergeCell ref="D293:D294"/>
    <mergeCell ref="D295:D296"/>
    <mergeCell ref="D297:D298"/>
    <mergeCell ref="D261:D262"/>
    <mergeCell ref="D263:D264"/>
    <mergeCell ref="D269:D270"/>
    <mergeCell ref="D271:D272"/>
    <mergeCell ref="D273:D274"/>
    <mergeCell ref="D349:D350"/>
    <mergeCell ref="D163:D164"/>
    <mergeCell ref="D165:D166"/>
    <mergeCell ref="D334:D335"/>
    <mergeCell ref="D336:D337"/>
    <mergeCell ref="D338:D339"/>
    <mergeCell ref="D340:D341"/>
    <mergeCell ref="D319:D320"/>
    <mergeCell ref="D277:D278"/>
    <mergeCell ref="D279:D280"/>
    <mergeCell ref="G69:G70"/>
    <mergeCell ref="H69:H70"/>
    <mergeCell ref="I69:I70"/>
    <mergeCell ref="J69:J70"/>
    <mergeCell ref="K69:K70"/>
    <mergeCell ref="A67:A68"/>
    <mergeCell ref="B67:C68"/>
    <mergeCell ref="D67:D68"/>
    <mergeCell ref="E67:E68"/>
    <mergeCell ref="G71:G72"/>
    <mergeCell ref="H71:H72"/>
    <mergeCell ref="I71:I72"/>
    <mergeCell ref="J71:J72"/>
    <mergeCell ref="K67:K68"/>
    <mergeCell ref="A69:A70"/>
    <mergeCell ref="B69:C70"/>
    <mergeCell ref="D69:D70"/>
    <mergeCell ref="E69:E70"/>
    <mergeCell ref="F69:F70"/>
    <mergeCell ref="J153:J154"/>
    <mergeCell ref="K65:K66"/>
    <mergeCell ref="A63:A64"/>
    <mergeCell ref="B63:C64"/>
    <mergeCell ref="D63:D64"/>
    <mergeCell ref="E63:E64"/>
    <mergeCell ref="F63:F64"/>
    <mergeCell ref="G63:G64"/>
    <mergeCell ref="H63:H64"/>
    <mergeCell ref="I63:I64"/>
    <mergeCell ref="I151:I152"/>
    <mergeCell ref="J151:J152"/>
    <mergeCell ref="A153:A154"/>
    <mergeCell ref="B153:C154"/>
    <mergeCell ref="D153:D154"/>
    <mergeCell ref="E153:E154"/>
    <mergeCell ref="F153:F154"/>
    <mergeCell ref="G153:G154"/>
    <mergeCell ref="H153:H154"/>
    <mergeCell ref="I153:I154"/>
    <mergeCell ref="A161:A162"/>
    <mergeCell ref="B161:C162"/>
    <mergeCell ref="K153:K154"/>
    <mergeCell ref="A151:A152"/>
    <mergeCell ref="B151:C152"/>
    <mergeCell ref="D151:D152"/>
    <mergeCell ref="E151:E152"/>
    <mergeCell ref="F151:F152"/>
    <mergeCell ref="G151:G152"/>
    <mergeCell ref="H151:H152"/>
    <mergeCell ref="G155:G156"/>
    <mergeCell ref="H155:H156"/>
    <mergeCell ref="I155:I156"/>
    <mergeCell ref="A159:A160"/>
    <mergeCell ref="B159:C160"/>
    <mergeCell ref="D159:D160"/>
    <mergeCell ref="E159:E160"/>
    <mergeCell ref="F159:F160"/>
    <mergeCell ref="G190:G191"/>
    <mergeCell ref="D188:D189"/>
    <mergeCell ref="E176:E177"/>
    <mergeCell ref="G282:G283"/>
    <mergeCell ref="F233:F234"/>
    <mergeCell ref="D194:D195"/>
    <mergeCell ref="E194:E195"/>
    <mergeCell ref="F194:F195"/>
    <mergeCell ref="G194:G195"/>
    <mergeCell ref="D192:D193"/>
    <mergeCell ref="G277:G278"/>
    <mergeCell ref="E334:E335"/>
    <mergeCell ref="F323:F324"/>
    <mergeCell ref="E323:E324"/>
    <mergeCell ref="F161:F162"/>
    <mergeCell ref="D230:D231"/>
    <mergeCell ref="E245:E246"/>
    <mergeCell ref="F245:F246"/>
    <mergeCell ref="G245:G246"/>
    <mergeCell ref="E241:E242"/>
    <mergeCell ref="F345:F346"/>
    <mergeCell ref="D325:D326"/>
    <mergeCell ref="D300:D301"/>
    <mergeCell ref="D161:D162"/>
    <mergeCell ref="F300:F301"/>
    <mergeCell ref="F297:F298"/>
    <mergeCell ref="E243:E244"/>
    <mergeCell ref="E190:E191"/>
    <mergeCell ref="E192:E193"/>
    <mergeCell ref="F192:F193"/>
    <mergeCell ref="E161:E162"/>
    <mergeCell ref="D347:D348"/>
    <mergeCell ref="E347:E348"/>
    <mergeCell ref="F347:F348"/>
    <mergeCell ref="G161:G162"/>
    <mergeCell ref="D327:D328"/>
    <mergeCell ref="D331:D332"/>
    <mergeCell ref="D306:D307"/>
    <mergeCell ref="D308:D309"/>
    <mergeCell ref="E345:E346"/>
    <mergeCell ref="H161:H162"/>
    <mergeCell ref="I161:I162"/>
    <mergeCell ref="J161:J162"/>
    <mergeCell ref="K161:K162"/>
    <mergeCell ref="G159:G160"/>
    <mergeCell ref="H159:H160"/>
    <mergeCell ref="I159:I160"/>
    <mergeCell ref="J159:J160"/>
    <mergeCell ref="K159:K160"/>
    <mergeCell ref="G347:G348"/>
    <mergeCell ref="H347:H348"/>
    <mergeCell ref="I347:I348"/>
    <mergeCell ref="J347:J348"/>
    <mergeCell ref="K347:K348"/>
    <mergeCell ref="G345:G346"/>
    <mergeCell ref="H345:H346"/>
    <mergeCell ref="I345:I346"/>
    <mergeCell ref="J345:J346"/>
    <mergeCell ref="K345:K346"/>
    <mergeCell ref="K55:K56"/>
    <mergeCell ref="H93:H94"/>
    <mergeCell ref="B7:B8"/>
    <mergeCell ref="C7:C8"/>
    <mergeCell ref="D7:Q7"/>
    <mergeCell ref="L52:Y52"/>
    <mergeCell ref="J63:J64"/>
    <mergeCell ref="D71:D72"/>
    <mergeCell ref="E71:E72"/>
    <mergeCell ref="F71:F72"/>
    <mergeCell ref="H73:H74"/>
    <mergeCell ref="I73:I74"/>
    <mergeCell ref="J73:J74"/>
    <mergeCell ref="K73:K74"/>
    <mergeCell ref="K63:K64"/>
    <mergeCell ref="K59:K60"/>
    <mergeCell ref="K228:K229"/>
    <mergeCell ref="K230:K231"/>
    <mergeCell ref="I230:I231"/>
    <mergeCell ref="I34:I35"/>
    <mergeCell ref="I36:I37"/>
    <mergeCell ref="K157:K158"/>
    <mergeCell ref="J155:J156"/>
    <mergeCell ref="K155:K156"/>
    <mergeCell ref="K151:K152"/>
    <mergeCell ref="K71:K72"/>
    <mergeCell ref="H188:H189"/>
    <mergeCell ref="I188:I189"/>
    <mergeCell ref="J188:J189"/>
    <mergeCell ref="J184:J185"/>
    <mergeCell ref="J178:J179"/>
    <mergeCell ref="K184:K185"/>
    <mergeCell ref="I184:I185"/>
    <mergeCell ref="I180:I181"/>
    <mergeCell ref="J180:J181"/>
    <mergeCell ref="K180:K181"/>
    <mergeCell ref="A71:A72"/>
    <mergeCell ref="B71:C72"/>
    <mergeCell ref="J20:W20"/>
    <mergeCell ref="H245:H246"/>
    <mergeCell ref="J245:J246"/>
    <mergeCell ref="K245:K246"/>
    <mergeCell ref="K235:K236"/>
    <mergeCell ref="K237:K238"/>
    <mergeCell ref="J239:J240"/>
    <mergeCell ref="J176:J177"/>
    <mergeCell ref="A73:A74"/>
    <mergeCell ref="B73:C74"/>
    <mergeCell ref="D73:D74"/>
    <mergeCell ref="E73:E74"/>
    <mergeCell ref="F73:F74"/>
    <mergeCell ref="G73:G74"/>
    <mergeCell ref="H91:H92"/>
    <mergeCell ref="I91:I92"/>
    <mergeCell ref="A95:A96"/>
    <mergeCell ref="B95:C96"/>
    <mergeCell ref="D95:D96"/>
    <mergeCell ref="E95:E96"/>
    <mergeCell ref="F95:F96"/>
    <mergeCell ref="G95:G96"/>
    <mergeCell ref="H95:H96"/>
    <mergeCell ref="I95:I96"/>
    <mergeCell ref="D44:D45"/>
    <mergeCell ref="A97:A98"/>
    <mergeCell ref="B97:C98"/>
    <mergeCell ref="D97:D98"/>
    <mergeCell ref="E97:E98"/>
    <mergeCell ref="F97:F98"/>
    <mergeCell ref="D91:D92"/>
    <mergeCell ref="E91:E92"/>
    <mergeCell ref="F91:F92"/>
    <mergeCell ref="D83:D84"/>
    <mergeCell ref="H77:H78"/>
    <mergeCell ref="I77:I78"/>
    <mergeCell ref="J77:J78"/>
    <mergeCell ref="K77:K78"/>
    <mergeCell ref="A91:A92"/>
    <mergeCell ref="B91:C92"/>
    <mergeCell ref="A79:A80"/>
    <mergeCell ref="B79:C80"/>
    <mergeCell ref="D79:D80"/>
    <mergeCell ref="G91:G92"/>
    <mergeCell ref="H75:H76"/>
    <mergeCell ref="I75:I76"/>
    <mergeCell ref="J75:J76"/>
    <mergeCell ref="K75:K76"/>
    <mergeCell ref="A77:A78"/>
    <mergeCell ref="B77:C78"/>
    <mergeCell ref="D77:D78"/>
    <mergeCell ref="E77:E78"/>
    <mergeCell ref="F77:F78"/>
    <mergeCell ref="G77:G78"/>
    <mergeCell ref="A75:A76"/>
    <mergeCell ref="B75:C76"/>
    <mergeCell ref="D75:D76"/>
    <mergeCell ref="E75:E76"/>
    <mergeCell ref="F75:F76"/>
    <mergeCell ref="G75:G76"/>
    <mergeCell ref="K81:K82"/>
    <mergeCell ref="I93:I94"/>
    <mergeCell ref="J93:J94"/>
    <mergeCell ref="K93:K94"/>
    <mergeCell ref="J97:J98"/>
    <mergeCell ref="K97:K98"/>
    <mergeCell ref="J95:J96"/>
    <mergeCell ref="K95:K96"/>
    <mergeCell ref="I97:I98"/>
    <mergeCell ref="K79:K80"/>
    <mergeCell ref="A81:A82"/>
    <mergeCell ref="B81:C82"/>
    <mergeCell ref="D81:D82"/>
    <mergeCell ref="E81:E82"/>
    <mergeCell ref="F81:F82"/>
    <mergeCell ref="G81:G82"/>
    <mergeCell ref="H81:H82"/>
    <mergeCell ref="I81:I82"/>
    <mergeCell ref="J81:J82"/>
    <mergeCell ref="E79:E80"/>
    <mergeCell ref="F79:F80"/>
    <mergeCell ref="G79:G80"/>
    <mergeCell ref="H79:H80"/>
    <mergeCell ref="I79:I80"/>
    <mergeCell ref="J79:J80"/>
    <mergeCell ref="K85:K86"/>
    <mergeCell ref="K87:K88"/>
    <mergeCell ref="A89:A90"/>
    <mergeCell ref="B89:C90"/>
    <mergeCell ref="D89:D90"/>
    <mergeCell ref="E89:E90"/>
    <mergeCell ref="K83:K84"/>
    <mergeCell ref="A85:A86"/>
    <mergeCell ref="B85:C86"/>
    <mergeCell ref="D85:D86"/>
    <mergeCell ref="E85:E86"/>
    <mergeCell ref="F85:F86"/>
    <mergeCell ref="G85:G86"/>
    <mergeCell ref="H85:H86"/>
    <mergeCell ref="I85:I86"/>
    <mergeCell ref="J85:J86"/>
    <mergeCell ref="E83:E84"/>
    <mergeCell ref="F83:F84"/>
    <mergeCell ref="G83:G84"/>
    <mergeCell ref="H83:H84"/>
    <mergeCell ref="I83:I84"/>
    <mergeCell ref="J83:J84"/>
    <mergeCell ref="A83:A84"/>
    <mergeCell ref="B83:C84"/>
    <mergeCell ref="J91:J92"/>
    <mergeCell ref="K91:K92"/>
    <mergeCell ref="A93:A94"/>
    <mergeCell ref="B93:C94"/>
    <mergeCell ref="D93:D94"/>
    <mergeCell ref="E93:E94"/>
    <mergeCell ref="F93:F94"/>
    <mergeCell ref="G93:G94"/>
    <mergeCell ref="K101:K102"/>
    <mergeCell ref="A99:A100"/>
    <mergeCell ref="B99:C100"/>
    <mergeCell ref="D99:D100"/>
    <mergeCell ref="E99:E100"/>
    <mergeCell ref="F99:F100"/>
    <mergeCell ref="G99:G100"/>
    <mergeCell ref="K99:K100"/>
    <mergeCell ref="A101:A102"/>
    <mergeCell ref="B101:C102"/>
    <mergeCell ref="D101:D102"/>
    <mergeCell ref="E101:E102"/>
    <mergeCell ref="F101:F102"/>
    <mergeCell ref="G101:G102"/>
    <mergeCell ref="H101:H102"/>
    <mergeCell ref="I101:I102"/>
    <mergeCell ref="J101:J102"/>
    <mergeCell ref="K89:K90"/>
    <mergeCell ref="A87:A88"/>
    <mergeCell ref="B87:C88"/>
    <mergeCell ref="D87:D88"/>
    <mergeCell ref="E87:E88"/>
    <mergeCell ref="F87:F88"/>
    <mergeCell ref="G87:G88"/>
    <mergeCell ref="H87:H88"/>
    <mergeCell ref="I87:I88"/>
    <mergeCell ref="J87:J88"/>
    <mergeCell ref="H103:H104"/>
    <mergeCell ref="I103:I104"/>
    <mergeCell ref="J103:J104"/>
    <mergeCell ref="F89:F90"/>
    <mergeCell ref="G89:G90"/>
    <mergeCell ref="H89:H90"/>
    <mergeCell ref="I89:I90"/>
    <mergeCell ref="J89:J90"/>
    <mergeCell ref="G97:G98"/>
    <mergeCell ref="H97:H98"/>
    <mergeCell ref="H105:H106"/>
    <mergeCell ref="I105:I106"/>
    <mergeCell ref="J105:J106"/>
    <mergeCell ref="K105:K106"/>
    <mergeCell ref="A103:A104"/>
    <mergeCell ref="B103:C104"/>
    <mergeCell ref="D103:D104"/>
    <mergeCell ref="E103:E104"/>
    <mergeCell ref="F103:F104"/>
    <mergeCell ref="G103:G104"/>
    <mergeCell ref="H99:H100"/>
    <mergeCell ref="I99:I100"/>
    <mergeCell ref="J99:J100"/>
    <mergeCell ref="K103:K104"/>
    <mergeCell ref="A105:A106"/>
    <mergeCell ref="B105:C106"/>
    <mergeCell ref="D105:D106"/>
    <mergeCell ref="E105:E106"/>
    <mergeCell ref="F105:F106"/>
    <mergeCell ref="G105:G106"/>
    <mergeCell ref="K109:K110"/>
    <mergeCell ref="A107:A108"/>
    <mergeCell ref="B107:C108"/>
    <mergeCell ref="D107:D108"/>
    <mergeCell ref="E107:E108"/>
    <mergeCell ref="F107:F108"/>
    <mergeCell ref="G107:G108"/>
    <mergeCell ref="H107:H108"/>
    <mergeCell ref="I107:I108"/>
    <mergeCell ref="J107:J108"/>
    <mergeCell ref="K107:K108"/>
    <mergeCell ref="A109:A110"/>
    <mergeCell ref="B109:C110"/>
    <mergeCell ref="D109:D110"/>
    <mergeCell ref="E109:E110"/>
    <mergeCell ref="F109:F110"/>
    <mergeCell ref="G109:G110"/>
    <mergeCell ref="H109:H110"/>
    <mergeCell ref="I109:I110"/>
    <mergeCell ref="J109:J110"/>
    <mergeCell ref="K113:K114"/>
    <mergeCell ref="A111:A112"/>
    <mergeCell ref="B111:C112"/>
    <mergeCell ref="D111:D112"/>
    <mergeCell ref="E111:E112"/>
    <mergeCell ref="F111:F112"/>
    <mergeCell ref="G111:G112"/>
    <mergeCell ref="H111:H112"/>
    <mergeCell ref="I111:I112"/>
    <mergeCell ref="J111:J112"/>
    <mergeCell ref="K111:K112"/>
    <mergeCell ref="A113:A114"/>
    <mergeCell ref="B113:C114"/>
    <mergeCell ref="D113:D114"/>
    <mergeCell ref="E113:E114"/>
    <mergeCell ref="F113:F114"/>
    <mergeCell ref="G113:G114"/>
    <mergeCell ref="H113:H114"/>
    <mergeCell ref="I113:I114"/>
    <mergeCell ref="J113:J114"/>
    <mergeCell ref="K117:K118"/>
    <mergeCell ref="A115:A116"/>
    <mergeCell ref="B115:C116"/>
    <mergeCell ref="D115:D116"/>
    <mergeCell ref="E115:E116"/>
    <mergeCell ref="F115:F116"/>
    <mergeCell ref="G115:G116"/>
    <mergeCell ref="H115:H116"/>
    <mergeCell ref="I115:I116"/>
    <mergeCell ref="J115:J116"/>
    <mergeCell ref="K115:K116"/>
    <mergeCell ref="A117:A118"/>
    <mergeCell ref="B117:C118"/>
    <mergeCell ref="D117:D118"/>
    <mergeCell ref="E117:E118"/>
    <mergeCell ref="F117:F118"/>
    <mergeCell ref="G117:G118"/>
    <mergeCell ref="H117:H118"/>
    <mergeCell ref="I117:I118"/>
    <mergeCell ref="J117:J118"/>
    <mergeCell ref="K121:K122"/>
    <mergeCell ref="A119:A120"/>
    <mergeCell ref="B119:C120"/>
    <mergeCell ref="D119:D120"/>
    <mergeCell ref="E119:E120"/>
    <mergeCell ref="F119:F120"/>
    <mergeCell ref="G119:G120"/>
    <mergeCell ref="H119:H120"/>
    <mergeCell ref="I119:I120"/>
    <mergeCell ref="J119:J120"/>
    <mergeCell ref="K119:K120"/>
    <mergeCell ref="A121:A122"/>
    <mergeCell ref="B121:C122"/>
    <mergeCell ref="D121:D122"/>
    <mergeCell ref="E121:E122"/>
    <mergeCell ref="F121:F122"/>
    <mergeCell ref="G121:G122"/>
    <mergeCell ref="H121:H122"/>
    <mergeCell ref="I121:I122"/>
    <mergeCell ref="J121:J122"/>
    <mergeCell ref="K125:K126"/>
    <mergeCell ref="A123:A124"/>
    <mergeCell ref="B123:C124"/>
    <mergeCell ref="D123:D124"/>
    <mergeCell ref="E123:E124"/>
    <mergeCell ref="F123:F124"/>
    <mergeCell ref="G123:G124"/>
    <mergeCell ref="H123:H124"/>
    <mergeCell ref="I123:I124"/>
    <mergeCell ref="J123:J124"/>
    <mergeCell ref="K123:K124"/>
    <mergeCell ref="A125:A126"/>
    <mergeCell ref="B125:C126"/>
    <mergeCell ref="D125:D126"/>
    <mergeCell ref="E125:E126"/>
    <mergeCell ref="F125:F126"/>
    <mergeCell ref="G125:G126"/>
    <mergeCell ref="H125:H126"/>
    <mergeCell ref="I125:I126"/>
    <mergeCell ref="J125:J126"/>
    <mergeCell ref="K129:K130"/>
    <mergeCell ref="A127:A128"/>
    <mergeCell ref="B127:C128"/>
    <mergeCell ref="D127:D128"/>
    <mergeCell ref="E127:E128"/>
    <mergeCell ref="F127:F128"/>
    <mergeCell ref="G127:G128"/>
    <mergeCell ref="H127:H128"/>
    <mergeCell ref="I127:I128"/>
    <mergeCell ref="J127:J128"/>
    <mergeCell ref="K127:K128"/>
    <mergeCell ref="A129:A130"/>
    <mergeCell ref="B129:C130"/>
    <mergeCell ref="D129:D130"/>
    <mergeCell ref="E129:E130"/>
    <mergeCell ref="F129:F130"/>
    <mergeCell ref="G129:G130"/>
    <mergeCell ref="H129:H130"/>
    <mergeCell ref="I129:I130"/>
    <mergeCell ref="J129:J130"/>
    <mergeCell ref="K133:K134"/>
    <mergeCell ref="A131:A132"/>
    <mergeCell ref="B131:C132"/>
    <mergeCell ref="D131:D132"/>
    <mergeCell ref="E131:E132"/>
    <mergeCell ref="F131:F132"/>
    <mergeCell ref="G131:G132"/>
    <mergeCell ref="H131:H132"/>
    <mergeCell ref="I131:I132"/>
    <mergeCell ref="J131:J132"/>
    <mergeCell ref="K131:K132"/>
    <mergeCell ref="A133:A134"/>
    <mergeCell ref="B133:C134"/>
    <mergeCell ref="D133:D134"/>
    <mergeCell ref="E133:E134"/>
    <mergeCell ref="F133:F134"/>
    <mergeCell ref="G133:G134"/>
    <mergeCell ref="H133:H134"/>
    <mergeCell ref="I133:I134"/>
    <mergeCell ref="J133:J134"/>
    <mergeCell ref="K137:K138"/>
    <mergeCell ref="A135:A136"/>
    <mergeCell ref="B135:C136"/>
    <mergeCell ref="D135:D136"/>
    <mergeCell ref="E135:E136"/>
    <mergeCell ref="F135:F136"/>
    <mergeCell ref="G135:G136"/>
    <mergeCell ref="H135:H136"/>
    <mergeCell ref="I135:I136"/>
    <mergeCell ref="J135:J136"/>
    <mergeCell ref="K135:K136"/>
    <mergeCell ref="A137:A138"/>
    <mergeCell ref="B137:C138"/>
    <mergeCell ref="D137:D138"/>
    <mergeCell ref="E137:E138"/>
    <mergeCell ref="F137:F138"/>
    <mergeCell ref="G137:G138"/>
    <mergeCell ref="H137:H138"/>
    <mergeCell ref="I137:I138"/>
    <mergeCell ref="J137:J138"/>
    <mergeCell ref="K141:K142"/>
    <mergeCell ref="A139:A140"/>
    <mergeCell ref="B139:C140"/>
    <mergeCell ref="D139:D140"/>
    <mergeCell ref="E139:E140"/>
    <mergeCell ref="F139:F140"/>
    <mergeCell ref="G139:G140"/>
    <mergeCell ref="H139:H140"/>
    <mergeCell ref="I139:I140"/>
    <mergeCell ref="J139:J140"/>
    <mergeCell ref="K139:K140"/>
    <mergeCell ref="A141:A142"/>
    <mergeCell ref="B141:C142"/>
    <mergeCell ref="D141:D142"/>
    <mergeCell ref="E141:E142"/>
    <mergeCell ref="F141:F142"/>
    <mergeCell ref="G141:G142"/>
    <mergeCell ref="H141:H142"/>
    <mergeCell ref="I141:I142"/>
    <mergeCell ref="J141:J142"/>
    <mergeCell ref="K145:K146"/>
    <mergeCell ref="A143:A144"/>
    <mergeCell ref="B143:C144"/>
    <mergeCell ref="D143:D144"/>
    <mergeCell ref="E143:E144"/>
    <mergeCell ref="F143:F144"/>
    <mergeCell ref="G143:G144"/>
    <mergeCell ref="H143:H144"/>
    <mergeCell ref="I143:I144"/>
    <mergeCell ref="J143:J144"/>
    <mergeCell ref="K143:K144"/>
    <mergeCell ref="A145:A146"/>
    <mergeCell ref="B145:C146"/>
    <mergeCell ref="D145:D146"/>
    <mergeCell ref="E145:E146"/>
    <mergeCell ref="F145:F146"/>
    <mergeCell ref="G145:G146"/>
    <mergeCell ref="H145:H146"/>
    <mergeCell ref="I145:I146"/>
    <mergeCell ref="J145:J146"/>
    <mergeCell ref="K149:K150"/>
    <mergeCell ref="A147:A148"/>
    <mergeCell ref="B147:C148"/>
    <mergeCell ref="D147:D148"/>
    <mergeCell ref="E147:E148"/>
    <mergeCell ref="F147:F148"/>
    <mergeCell ref="G147:G148"/>
    <mergeCell ref="H147:H148"/>
    <mergeCell ref="I147:I148"/>
    <mergeCell ref="J147:J148"/>
    <mergeCell ref="K147:K148"/>
    <mergeCell ref="A149:A150"/>
    <mergeCell ref="B149:C150"/>
    <mergeCell ref="D149:D150"/>
    <mergeCell ref="E149:E150"/>
    <mergeCell ref="F149:F150"/>
    <mergeCell ref="G149:G150"/>
    <mergeCell ref="H149:H150"/>
    <mergeCell ref="I149:I150"/>
    <mergeCell ref="J149:J150"/>
    <mergeCell ref="K198:K199"/>
    <mergeCell ref="A196:A197"/>
    <mergeCell ref="B196:C197"/>
    <mergeCell ref="D196:D197"/>
    <mergeCell ref="E196:E197"/>
    <mergeCell ref="F196:F197"/>
    <mergeCell ref="G196:G197"/>
    <mergeCell ref="H196:H197"/>
    <mergeCell ref="I196:I197"/>
    <mergeCell ref="J196:J197"/>
    <mergeCell ref="K196:K197"/>
    <mergeCell ref="A198:A199"/>
    <mergeCell ref="B198:C199"/>
    <mergeCell ref="D198:D199"/>
    <mergeCell ref="E198:E199"/>
    <mergeCell ref="F198:F199"/>
    <mergeCell ref="G198:G199"/>
    <mergeCell ref="H198:H199"/>
    <mergeCell ref="I198:I199"/>
    <mergeCell ref="J198:J199"/>
    <mergeCell ref="G200:G201"/>
    <mergeCell ref="H200:H201"/>
    <mergeCell ref="I200:I201"/>
    <mergeCell ref="J200:J201"/>
    <mergeCell ref="I192:I193"/>
    <mergeCell ref="J192:J193"/>
    <mergeCell ref="G192:G193"/>
    <mergeCell ref="G202:G203"/>
    <mergeCell ref="H202:H203"/>
    <mergeCell ref="I202:I203"/>
    <mergeCell ref="J202:J203"/>
    <mergeCell ref="K202:K203"/>
    <mergeCell ref="A200:A201"/>
    <mergeCell ref="B200:C201"/>
    <mergeCell ref="D200:D201"/>
    <mergeCell ref="E200:E201"/>
    <mergeCell ref="F200:F201"/>
    <mergeCell ref="G204:G205"/>
    <mergeCell ref="H204:H205"/>
    <mergeCell ref="I204:I205"/>
    <mergeCell ref="J204:J205"/>
    <mergeCell ref="K200:K201"/>
    <mergeCell ref="A202:A203"/>
    <mergeCell ref="B202:C203"/>
    <mergeCell ref="D202:D203"/>
    <mergeCell ref="E202:E203"/>
    <mergeCell ref="F202:F203"/>
    <mergeCell ref="G206:G207"/>
    <mergeCell ref="H206:H207"/>
    <mergeCell ref="I206:I207"/>
    <mergeCell ref="J206:J207"/>
    <mergeCell ref="K206:K207"/>
    <mergeCell ref="A204:A205"/>
    <mergeCell ref="B204:C205"/>
    <mergeCell ref="D204:D205"/>
    <mergeCell ref="E204:E205"/>
    <mergeCell ref="F204:F205"/>
    <mergeCell ref="G208:G209"/>
    <mergeCell ref="H208:H209"/>
    <mergeCell ref="I208:I209"/>
    <mergeCell ref="J208:J209"/>
    <mergeCell ref="K204:K205"/>
    <mergeCell ref="A206:A207"/>
    <mergeCell ref="B206:C207"/>
    <mergeCell ref="D206:D207"/>
    <mergeCell ref="E206:E207"/>
    <mergeCell ref="F206:F207"/>
    <mergeCell ref="G210:G211"/>
    <mergeCell ref="H210:H211"/>
    <mergeCell ref="I210:I211"/>
    <mergeCell ref="J210:J211"/>
    <mergeCell ref="K210:K211"/>
    <mergeCell ref="A208:A209"/>
    <mergeCell ref="B208:C209"/>
    <mergeCell ref="D208:D209"/>
    <mergeCell ref="E208:E209"/>
    <mergeCell ref="F208:F209"/>
    <mergeCell ref="H214:H215"/>
    <mergeCell ref="I214:I215"/>
    <mergeCell ref="J214:J215"/>
    <mergeCell ref="K214:K215"/>
    <mergeCell ref="K208:K209"/>
    <mergeCell ref="A210:A211"/>
    <mergeCell ref="B210:C211"/>
    <mergeCell ref="D210:D211"/>
    <mergeCell ref="E210:E211"/>
    <mergeCell ref="F210:F211"/>
    <mergeCell ref="H212:H213"/>
    <mergeCell ref="I212:I213"/>
    <mergeCell ref="J212:J213"/>
    <mergeCell ref="K212:K213"/>
    <mergeCell ref="A214:A215"/>
    <mergeCell ref="B214:C215"/>
    <mergeCell ref="D214:D215"/>
    <mergeCell ref="E214:E215"/>
    <mergeCell ref="F214:F215"/>
    <mergeCell ref="G214:G215"/>
    <mergeCell ref="A212:A213"/>
    <mergeCell ref="B212:C213"/>
    <mergeCell ref="D212:D213"/>
    <mergeCell ref="E212:E213"/>
    <mergeCell ref="F212:F213"/>
    <mergeCell ref="G212:G213"/>
    <mergeCell ref="K218:K219"/>
    <mergeCell ref="A216:A217"/>
    <mergeCell ref="B216:C217"/>
    <mergeCell ref="D216:D217"/>
    <mergeCell ref="K220:K221"/>
    <mergeCell ref="A222:A223"/>
    <mergeCell ref="K216:K217"/>
    <mergeCell ref="A218:A219"/>
    <mergeCell ref="B218:C219"/>
    <mergeCell ref="D218:D219"/>
    <mergeCell ref="E218:E219"/>
    <mergeCell ref="F218:F219"/>
    <mergeCell ref="G218:G219"/>
    <mergeCell ref="H218:H219"/>
    <mergeCell ref="I218:I219"/>
    <mergeCell ref="J218:J219"/>
    <mergeCell ref="I220:I221"/>
    <mergeCell ref="J220:J221"/>
    <mergeCell ref="E216:E217"/>
    <mergeCell ref="F216:F217"/>
    <mergeCell ref="G216:G217"/>
    <mergeCell ref="H216:H217"/>
    <mergeCell ref="I216:I217"/>
    <mergeCell ref="J216:J217"/>
    <mergeCell ref="I224:I225"/>
    <mergeCell ref="J224:J225"/>
    <mergeCell ref="K222:K223"/>
    <mergeCell ref="A220:A221"/>
    <mergeCell ref="B220:C221"/>
    <mergeCell ref="D220:D221"/>
    <mergeCell ref="E220:E221"/>
    <mergeCell ref="F220:F221"/>
    <mergeCell ref="G220:G221"/>
    <mergeCell ref="H220:H221"/>
    <mergeCell ref="I226:I227"/>
    <mergeCell ref="J226:J227"/>
    <mergeCell ref="K226:K227"/>
    <mergeCell ref="A224:A225"/>
    <mergeCell ref="B224:C225"/>
    <mergeCell ref="D224:D225"/>
    <mergeCell ref="E224:E225"/>
    <mergeCell ref="F224:F225"/>
    <mergeCell ref="G224:G225"/>
    <mergeCell ref="H224:H225"/>
    <mergeCell ref="I222:I223"/>
    <mergeCell ref="J222:J223"/>
    <mergeCell ref="K224:K225"/>
    <mergeCell ref="A226:A227"/>
    <mergeCell ref="B226:C227"/>
    <mergeCell ref="D226:D227"/>
    <mergeCell ref="E226:E227"/>
    <mergeCell ref="F226:F227"/>
    <mergeCell ref="G226:G227"/>
    <mergeCell ref="H226:H227"/>
    <mergeCell ref="B222:C223"/>
    <mergeCell ref="D222:D223"/>
    <mergeCell ref="E222:E223"/>
    <mergeCell ref="F222:F223"/>
    <mergeCell ref="G222:G223"/>
    <mergeCell ref="H222:H223"/>
  </mergeCells>
  <printOptions/>
  <pageMargins left="0.75" right="0.7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U68"/>
  <sheetViews>
    <sheetView zoomScalePageLayoutView="0" workbookViewId="0" topLeftCell="A1">
      <selection activeCell="I13" sqref="I13"/>
    </sheetView>
  </sheetViews>
  <sheetFormatPr defaultColWidth="9.140625" defaultRowHeight="12.75"/>
  <cols>
    <col min="1" max="1" width="20.57421875" style="0" customWidth="1"/>
    <col min="2" max="2" width="25.140625" style="0" customWidth="1"/>
    <col min="3" max="3" width="15.140625" style="0" customWidth="1"/>
    <col min="4" max="5" width="12.421875" style="0" customWidth="1"/>
    <col min="6" max="6" width="13.140625" style="0" customWidth="1"/>
    <col min="7" max="7" width="12.57421875" style="0" customWidth="1"/>
    <col min="8" max="8" width="11.28125" style="0" customWidth="1"/>
    <col min="9" max="19" width="9.7109375" style="0" customWidth="1"/>
    <col min="20" max="20" width="10.140625" style="0" bestFit="1" customWidth="1"/>
  </cols>
  <sheetData>
    <row r="1" spans="1:3" ht="15.75">
      <c r="A1" s="22" t="s">
        <v>278</v>
      </c>
      <c r="B1" s="1"/>
      <c r="C1" s="1"/>
    </row>
    <row r="2" spans="1:18" ht="10.5" customHeight="1">
      <c r="A2" s="1"/>
      <c r="B2" s="1"/>
      <c r="C2" s="1"/>
      <c r="O2" s="1"/>
      <c r="P2" s="1"/>
      <c r="Q2" s="1"/>
      <c r="R2" s="1"/>
    </row>
    <row r="3" spans="1:18" ht="17.25" customHeight="1">
      <c r="A3" s="3" t="s">
        <v>252</v>
      </c>
      <c r="B3" s="3"/>
      <c r="C3" s="3"/>
      <c r="D3" s="3"/>
      <c r="E3" s="3"/>
      <c r="F3" s="3"/>
      <c r="G3" s="3"/>
      <c r="H3" s="3"/>
      <c r="I3" s="3"/>
      <c r="J3" s="3"/>
      <c r="K3" s="3"/>
      <c r="L3" s="3"/>
      <c r="M3" s="3"/>
      <c r="N3" s="3"/>
      <c r="O3" s="3"/>
      <c r="P3" s="3"/>
      <c r="Q3" s="3"/>
      <c r="R3" s="3"/>
    </row>
    <row r="4" spans="1:18" ht="27" customHeight="1">
      <c r="A4" s="959" t="s">
        <v>253</v>
      </c>
      <c r="B4" s="959"/>
      <c r="C4" s="959"/>
      <c r="D4" s="959"/>
      <c r="E4" s="959"/>
      <c r="F4" s="959"/>
      <c r="G4" s="959"/>
      <c r="H4" s="959"/>
      <c r="I4" s="3"/>
      <c r="J4" s="3"/>
      <c r="K4" s="3"/>
      <c r="L4" s="3"/>
      <c r="M4" s="3"/>
      <c r="N4" s="3"/>
      <c r="O4" s="3"/>
      <c r="P4" s="3"/>
      <c r="Q4" s="3"/>
      <c r="R4" s="3"/>
    </row>
    <row r="5" spans="1:18" ht="15.75" customHeight="1">
      <c r="A5" s="3" t="s">
        <v>254</v>
      </c>
      <c r="B5" s="3"/>
      <c r="C5" s="3"/>
      <c r="D5" s="3"/>
      <c r="E5" s="3"/>
      <c r="F5" s="3"/>
      <c r="G5" s="3"/>
      <c r="H5" s="3"/>
      <c r="I5" s="3"/>
      <c r="J5" s="3"/>
      <c r="K5" s="3"/>
      <c r="L5" s="3"/>
      <c r="M5" s="3"/>
      <c r="N5" s="3"/>
      <c r="O5" s="3"/>
      <c r="P5" s="3"/>
      <c r="Q5" s="3"/>
      <c r="R5" s="3"/>
    </row>
    <row r="6" spans="1:18" ht="10.5" customHeight="1">
      <c r="A6" s="1"/>
      <c r="B6" s="1"/>
      <c r="C6" s="1"/>
      <c r="O6" s="1"/>
      <c r="P6" s="1"/>
      <c r="Q6" s="1"/>
      <c r="R6" s="1"/>
    </row>
    <row r="7" spans="1:18" ht="10.5" customHeight="1" thickBot="1">
      <c r="A7" s="1"/>
      <c r="B7" s="1"/>
      <c r="C7" s="1"/>
      <c r="O7" s="1"/>
      <c r="P7" s="1"/>
      <c r="Q7" s="1"/>
      <c r="R7" s="1"/>
    </row>
    <row r="8" spans="1:16" ht="26.25" customHeight="1" thickBot="1" thickTop="1">
      <c r="A8" s="793" t="s">
        <v>94</v>
      </c>
      <c r="B8" s="960" t="s">
        <v>238</v>
      </c>
      <c r="C8" s="944" t="s">
        <v>226</v>
      </c>
      <c r="D8" s="945"/>
      <c r="E8" s="945"/>
      <c r="F8" s="945"/>
      <c r="G8" s="945"/>
      <c r="H8" s="945"/>
      <c r="I8" s="945"/>
      <c r="J8" s="945"/>
      <c r="K8" s="945"/>
      <c r="L8" s="945"/>
      <c r="M8" s="945"/>
      <c r="N8" s="945"/>
      <c r="O8" s="945"/>
      <c r="P8" s="946"/>
    </row>
    <row r="9" spans="1:16" ht="15.75" customHeight="1" thickBot="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338">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information'!M35=0,0,'General information'!M35/'General information'!M$43)</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information'!M36=0,0,'General information'!M36/'General information'!M$43)</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4">
        <f>'General information'!E21</f>
        <v>0</v>
      </c>
      <c r="B12" s="337">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information'!M37=0,0,'General information'!M37/'General information'!M$43)</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33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information'!M38=0,0,'General information'!M38/'General information'!M$43)</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information'!M39=0,0,'General information'!M39/'General information'!M$43)</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481">
        <f>'General information'!E24</f>
        <v>0</v>
      </c>
      <c r="B15" s="597">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information'!M40=0,0,'General information'!M40/'General information'!M$43)</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0">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information'!M41=0,0,'General information'!M41/'General information'!M$43)</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1">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information'!M42=0,0,'General information'!M42/'General information'!M$43)</f>
        <v>0</v>
      </c>
      <c r="L17" s="591">
        <f>IF('General information'!N42=0,0,'General information'!N42/'General information'!N$43)</f>
        <v>0</v>
      </c>
      <c r="M17" s="591">
        <f>IF('General information'!O42=0,0,'General information'!O42/'General information'!O$43)</f>
        <v>0</v>
      </c>
      <c r="N17" s="591">
        <f t="shared" si="0"/>
        <v>0</v>
      </c>
      <c r="O17" s="324"/>
      <c r="P17" s="325"/>
    </row>
    <row r="18" spans="1:15" ht="13.5" thickTop="1">
      <c r="A18" s="92"/>
      <c r="B18" s="92"/>
      <c r="C18" s="343"/>
      <c r="D18" s="60"/>
      <c r="E18" s="60"/>
      <c r="F18" s="60"/>
      <c r="G18" s="60"/>
      <c r="H18" s="60"/>
      <c r="I18" s="60"/>
      <c r="J18" s="60"/>
      <c r="K18" s="60"/>
      <c r="L18" s="60"/>
      <c r="M18" s="60"/>
      <c r="N18" s="60"/>
      <c r="O18" s="60"/>
    </row>
    <row r="19" spans="1:15" ht="12.75">
      <c r="A19" s="92"/>
      <c r="B19" s="92"/>
      <c r="C19" s="343"/>
      <c r="D19" s="60"/>
      <c r="E19" s="60"/>
      <c r="F19" s="60"/>
      <c r="G19" s="60"/>
      <c r="H19" s="60"/>
      <c r="I19" s="60"/>
      <c r="J19" s="60"/>
      <c r="K19" s="60"/>
      <c r="L19" s="60"/>
      <c r="M19" s="60"/>
      <c r="N19" s="60"/>
      <c r="O19" s="60"/>
    </row>
    <row r="20" spans="1:3" ht="12.75">
      <c r="A20" s="1" t="s">
        <v>281</v>
      </c>
      <c r="B20" s="1" t="s">
        <v>135</v>
      </c>
      <c r="C20" s="1"/>
    </row>
    <row r="21" spans="1:3" ht="12.75">
      <c r="A21" s="3" t="s">
        <v>255</v>
      </c>
      <c r="B21" s="1"/>
      <c r="C21" s="1"/>
    </row>
    <row r="22" spans="1:3" ht="13.5" thickBot="1">
      <c r="A22" s="1"/>
      <c r="B22" s="1"/>
      <c r="C22" s="1"/>
    </row>
    <row r="23" spans="1:20" s="1" customFormat="1" ht="26.25" thickTop="1">
      <c r="A23" s="949" t="s">
        <v>266</v>
      </c>
      <c r="B23" s="949" t="s">
        <v>265</v>
      </c>
      <c r="C23" s="793" t="s">
        <v>35</v>
      </c>
      <c r="D23" s="966" t="s">
        <v>71</v>
      </c>
      <c r="E23" s="967"/>
      <c r="F23" s="75" t="s">
        <v>72</v>
      </c>
      <c r="G23" s="525" t="s">
        <v>39</v>
      </c>
      <c r="H23" s="526"/>
      <c r="I23" s="526"/>
      <c r="J23" s="526"/>
      <c r="K23" s="526"/>
      <c r="L23" s="526"/>
      <c r="M23" s="526"/>
      <c r="N23" s="526"/>
      <c r="O23" s="526"/>
      <c r="P23" s="526"/>
      <c r="Q23" s="527"/>
      <c r="R23" s="527"/>
      <c r="S23" s="527"/>
      <c r="T23" s="528"/>
    </row>
    <row r="24" spans="1:20" s="1" customFormat="1" ht="13.5" thickBot="1">
      <c r="A24" s="950"/>
      <c r="B24" s="964"/>
      <c r="C24" s="965"/>
      <c r="D24" s="76">
        <f>'General information'!D9</f>
        <v>0</v>
      </c>
      <c r="E24" s="76" t="s">
        <v>38</v>
      </c>
      <c r="F24" s="76" t="s">
        <v>38</v>
      </c>
      <c r="G24" s="74" t="s">
        <v>26</v>
      </c>
      <c r="H24" s="71" t="s">
        <v>27</v>
      </c>
      <c r="I24" s="71" t="s">
        <v>28</v>
      </c>
      <c r="J24" s="71" t="s">
        <v>29</v>
      </c>
      <c r="K24" s="71" t="s">
        <v>30</v>
      </c>
      <c r="L24" s="71" t="s">
        <v>31</v>
      </c>
      <c r="M24" s="71" t="s">
        <v>32</v>
      </c>
      <c r="N24" s="71" t="s">
        <v>343</v>
      </c>
      <c r="O24" s="71" t="s">
        <v>64</v>
      </c>
      <c r="P24" s="71" t="s">
        <v>33</v>
      </c>
      <c r="Q24" s="19" t="s">
        <v>34</v>
      </c>
      <c r="R24" s="19" t="s">
        <v>63</v>
      </c>
      <c r="S24" s="19" t="s">
        <v>66</v>
      </c>
      <c r="T24" s="20" t="s">
        <v>65</v>
      </c>
    </row>
    <row r="25" spans="1:21" ht="13.5" thickTop="1">
      <c r="A25" s="968" t="s">
        <v>10</v>
      </c>
      <c r="B25" s="962"/>
      <c r="C25" s="963">
        <v>1</v>
      </c>
      <c r="D25" s="942"/>
      <c r="E25" s="961"/>
      <c r="F25" s="947">
        <f>E25*C25</f>
        <v>0</v>
      </c>
      <c r="G25" s="483">
        <f>G26*$E25</f>
        <v>0</v>
      </c>
      <c r="H25" s="484">
        <f aca="true" t="shared" si="1" ref="H25:T25">H26*$E25</f>
        <v>0</v>
      </c>
      <c r="I25" s="484">
        <f t="shared" si="1"/>
        <v>0</v>
      </c>
      <c r="J25" s="484">
        <f t="shared" si="1"/>
        <v>0</v>
      </c>
      <c r="K25" s="484">
        <f t="shared" si="1"/>
        <v>0</v>
      </c>
      <c r="L25" s="484">
        <f t="shared" si="1"/>
        <v>0</v>
      </c>
      <c r="M25" s="484">
        <f t="shared" si="1"/>
        <v>0</v>
      </c>
      <c r="N25" s="484">
        <f t="shared" si="1"/>
        <v>0</v>
      </c>
      <c r="O25" s="484">
        <f t="shared" si="1"/>
        <v>0</v>
      </c>
      <c r="P25" s="484">
        <f t="shared" si="1"/>
        <v>0</v>
      </c>
      <c r="Q25" s="484">
        <f t="shared" si="1"/>
        <v>0</v>
      </c>
      <c r="R25" s="484">
        <f t="shared" si="1"/>
        <v>0</v>
      </c>
      <c r="S25" s="483">
        <f t="shared" si="1"/>
        <v>0</v>
      </c>
      <c r="T25" s="554">
        <f t="shared" si="1"/>
        <v>0</v>
      </c>
      <c r="U25" s="331"/>
    </row>
    <row r="26" spans="1:21" ht="12.75">
      <c r="A26" s="953"/>
      <c r="B26" s="955"/>
      <c r="C26" s="957"/>
      <c r="D26" s="943"/>
      <c r="E26" s="941"/>
      <c r="F26" s="948"/>
      <c r="G26" s="89"/>
      <c r="H26" s="89"/>
      <c r="I26" s="89"/>
      <c r="J26" s="89"/>
      <c r="K26" s="89"/>
      <c r="L26" s="89"/>
      <c r="M26" s="89"/>
      <c r="N26" s="89"/>
      <c r="O26" s="89"/>
      <c r="P26" s="89"/>
      <c r="Q26" s="89">
        <f>1/10</f>
        <v>0.1</v>
      </c>
      <c r="R26" s="89"/>
      <c r="S26" s="90"/>
      <c r="T26" s="91"/>
      <c r="U26" s="331"/>
    </row>
    <row r="27" spans="1:20" ht="12.75">
      <c r="A27" s="952" t="s">
        <v>11</v>
      </c>
      <c r="B27" s="954"/>
      <c r="C27" s="956">
        <v>1</v>
      </c>
      <c r="D27" s="958"/>
      <c r="E27" s="940"/>
      <c r="F27" s="951">
        <f>E27*C27</f>
        <v>0</v>
      </c>
      <c r="G27" s="483">
        <f aca="true" t="shared" si="2" ref="G27:T27">G28*$E27</f>
        <v>0</v>
      </c>
      <c r="H27" s="484">
        <f t="shared" si="2"/>
        <v>0</v>
      </c>
      <c r="I27" s="484">
        <f t="shared" si="2"/>
        <v>0</v>
      </c>
      <c r="J27" s="484">
        <f t="shared" si="2"/>
        <v>0</v>
      </c>
      <c r="K27" s="484">
        <f t="shared" si="2"/>
        <v>0</v>
      </c>
      <c r="L27" s="484">
        <f t="shared" si="2"/>
        <v>0</v>
      </c>
      <c r="M27" s="484">
        <f t="shared" si="2"/>
        <v>0</v>
      </c>
      <c r="N27" s="484">
        <f t="shared" si="2"/>
        <v>0</v>
      </c>
      <c r="O27" s="484">
        <f t="shared" si="2"/>
        <v>0</v>
      </c>
      <c r="P27" s="484">
        <f t="shared" si="2"/>
        <v>0</v>
      </c>
      <c r="Q27" s="484">
        <f t="shared" si="2"/>
        <v>0</v>
      </c>
      <c r="R27" s="484">
        <f t="shared" si="2"/>
        <v>0</v>
      </c>
      <c r="S27" s="483">
        <f t="shared" si="2"/>
        <v>0</v>
      </c>
      <c r="T27" s="555">
        <f t="shared" si="2"/>
        <v>0</v>
      </c>
    </row>
    <row r="28" spans="1:21" ht="12.75">
      <c r="A28" s="953"/>
      <c r="B28" s="955"/>
      <c r="C28" s="957"/>
      <c r="D28" s="943"/>
      <c r="E28" s="941"/>
      <c r="F28" s="948"/>
      <c r="G28" s="89"/>
      <c r="H28" s="90"/>
      <c r="I28" s="90"/>
      <c r="J28" s="90"/>
      <c r="K28" s="90"/>
      <c r="L28" s="90"/>
      <c r="M28" s="90"/>
      <c r="N28" s="90"/>
      <c r="O28" s="90"/>
      <c r="P28" s="90"/>
      <c r="Q28" s="90"/>
      <c r="R28" s="90"/>
      <c r="S28" s="90"/>
      <c r="T28" s="91"/>
      <c r="U28" s="331"/>
    </row>
    <row r="29" spans="1:20" ht="12.75">
      <c r="A29" s="344" t="s">
        <v>12</v>
      </c>
      <c r="B29" s="480"/>
      <c r="C29" s="481"/>
      <c r="D29" s="482"/>
      <c r="E29" s="80"/>
      <c r="F29" s="80"/>
      <c r="G29" s="483">
        <f>(G31*$F31)+(G32*$F32)+(G33*$F33)+(G34*$F34)+(G35*$F35)+(G36*$F36)+(G37*$F37)+(G38*$F38)+(G39*$F39)+(G40*$F40)+(G41*$F41)+(G42*$F42)+(G43*$F43)+(G44*$F44)+(G45*$F45)+(G46*$F46)+(G47*$F47)+(G48*$F48)+(G49*$F49)+(G50*$F50)+(G51*$F52)+(G53*$F53)+(G54*$F54)+(G55*$F55)+(G56*$F56)+(G57*$F57)+(G58*$F58)+(G59*$F59)+(G599*$F60)+(G61*$F61)+(G62*$F62)+(G63*$F63)+(G64*$F639)+(G65*$F65)</f>
        <v>0</v>
      </c>
      <c r="H29" s="483">
        <f>(H31*$F31)+(H32*$F32)+(H33*$F33)+(H34*$F34)+(H35*$F35)+(H36*$F36)+(H37*$F37)+(H38*$F38)+(H39*$F39)+(H40*$F40)+(H41*$F41)+(H42*$F42)+(H43*$F43)+(H44*$F44)+(H45*$F45)+(H46*$F46)+(H47*$F47)+(H48*$F48)+(H49*$F49)+(H50*$F50)+(H51*$F52)+(H53*$F53)+(H54*$F54)+(H55*$F55)+(H56*$F56)+(H57*$F57)+(H58*$F58)+(H59*$F59)+(H599*$F60)+(H61*$F61)+(H62*$F62)+(H63*$F63)+(H64*$F639)+(H65*$F65)</f>
        <v>0</v>
      </c>
      <c r="I29" s="483">
        <f aca="true" t="shared" si="3" ref="I29:N29">(I31*$F31)+(I32*$F32)+(I33*$F33)+(I34*$F34)+(I35*$F35)+(I36*$F36)+(I37*$F37)+(I38*$F38)+(I39*$F39)+(I40*$F40)+(I41*$F41)+(I42*$F42)+(I43*$F43)+(I44*$F44)+(I45*$F45)+(I46*$F46)+(I47*$F47)+(I48*$F48)+(I49*$F49)+(I50*$F50)+(I51*$F52)+(I53*$F53)+(I54*$F54)+(I55*$F55)+(I56*$F56)+(I57*$F57)+(I58*$F58)+(I59*$F59)+(I599*$F60)+(I61*$F61)+(I62*$F62)+(I63*$F63)+(I64*$F639)+(I65*$F65)</f>
        <v>0</v>
      </c>
      <c r="J29" s="483">
        <f t="shared" si="3"/>
        <v>0</v>
      </c>
      <c r="K29" s="483">
        <f t="shared" si="3"/>
        <v>0</v>
      </c>
      <c r="L29" s="483">
        <f t="shared" si="3"/>
        <v>0</v>
      </c>
      <c r="M29" s="483">
        <f t="shared" si="3"/>
        <v>0</v>
      </c>
      <c r="N29" s="483">
        <f t="shared" si="3"/>
        <v>0</v>
      </c>
      <c r="O29" s="483">
        <f aca="true" t="shared" si="4" ref="O29:T29">(O31*$F31)+(O32*$F32)+(O33*$F33)+(O34*$F34)+(O35*$F35)+(O36*$F36)+(O37*$F37)+(O38*$F38)+(O39*$F39)+(O40*$F40)+(O41*$F41)+(O42*$F42)+(O43*$F43)+(O44*$F44)+(O45*$F45)+(O46*$F46)+(O47*$F47)+(O48*$F48)+(O49*$F49)+(O50*$F50)+(O51*$F52)+(O53*$F53)+(O54*$F54)+(O55*$F55)+(O56*$F56)+(O57*$F57)+(O58*$F58)+(O59*$F59)+(N599*$F60)+(O61*$F61)+(O62*$F62)+(O63*$F63)+(O64*$F639)+(O65*$F65)</f>
        <v>0</v>
      </c>
      <c r="P29" s="483">
        <f t="shared" si="4"/>
        <v>0</v>
      </c>
      <c r="Q29" s="483">
        <f t="shared" si="4"/>
        <v>0</v>
      </c>
      <c r="R29" s="483">
        <f t="shared" si="4"/>
        <v>0</v>
      </c>
      <c r="S29" s="483">
        <f t="shared" si="4"/>
        <v>0</v>
      </c>
      <c r="T29" s="555">
        <f t="shared" si="4"/>
        <v>0</v>
      </c>
    </row>
    <row r="30" spans="1:20" ht="12.75">
      <c r="A30" s="332"/>
      <c r="B30" s="487"/>
      <c r="C30" s="85"/>
      <c r="D30" s="84"/>
      <c r="E30" s="308"/>
      <c r="F30" s="79"/>
      <c r="G30" s="522"/>
      <c r="H30" s="319"/>
      <c r="I30" s="319"/>
      <c r="J30" s="319"/>
      <c r="K30" s="319"/>
      <c r="L30" s="319"/>
      <c r="M30" s="319"/>
      <c r="N30" s="319"/>
      <c r="O30" s="319"/>
      <c r="P30" s="319"/>
      <c r="Q30" s="319"/>
      <c r="R30" s="87"/>
      <c r="S30" s="87"/>
      <c r="T30" s="88"/>
    </row>
    <row r="31" spans="1:20" ht="12.75">
      <c r="A31" s="537" t="s">
        <v>307</v>
      </c>
      <c r="B31" s="533" t="s">
        <v>6</v>
      </c>
      <c r="C31" s="85"/>
      <c r="D31" s="84"/>
      <c r="E31" s="538"/>
      <c r="F31" s="79">
        <f aca="true" t="shared" si="5" ref="F31:F65">E31*C31</f>
        <v>0</v>
      </c>
      <c r="G31" s="522"/>
      <c r="H31" s="319"/>
      <c r="I31" s="319"/>
      <c r="J31" s="319"/>
      <c r="K31" s="319"/>
      <c r="L31" s="319"/>
      <c r="M31" s="319"/>
      <c r="N31" s="319"/>
      <c r="O31" s="319"/>
      <c r="P31" s="319"/>
      <c r="Q31" s="319"/>
      <c r="R31" s="87"/>
      <c r="S31" s="87"/>
      <c r="T31" s="88"/>
    </row>
    <row r="32" spans="1:20" ht="12.75">
      <c r="A32" s="537" t="s">
        <v>307</v>
      </c>
      <c r="B32" s="533" t="s">
        <v>313</v>
      </c>
      <c r="C32" s="85"/>
      <c r="D32" s="84"/>
      <c r="E32" s="538"/>
      <c r="F32" s="79">
        <f t="shared" si="5"/>
        <v>0</v>
      </c>
      <c r="G32" s="522"/>
      <c r="H32" s="319"/>
      <c r="I32" s="319"/>
      <c r="J32" s="319"/>
      <c r="K32" s="319"/>
      <c r="L32" s="319"/>
      <c r="M32" s="319"/>
      <c r="N32" s="319"/>
      <c r="O32" s="319"/>
      <c r="P32" s="319"/>
      <c r="Q32" s="319"/>
      <c r="R32" s="87"/>
      <c r="S32" s="87"/>
      <c r="T32" s="88"/>
    </row>
    <row r="33" spans="1:20" ht="12.75">
      <c r="A33" s="537" t="s">
        <v>308</v>
      </c>
      <c r="B33" s="533" t="s">
        <v>313</v>
      </c>
      <c r="C33" s="85"/>
      <c r="D33" s="84"/>
      <c r="E33" s="538"/>
      <c r="F33" s="79">
        <f t="shared" si="5"/>
        <v>0</v>
      </c>
      <c r="G33" s="522"/>
      <c r="H33" s="319"/>
      <c r="I33" s="319"/>
      <c r="J33" s="319"/>
      <c r="K33" s="319"/>
      <c r="L33" s="319"/>
      <c r="M33" s="319"/>
      <c r="N33" s="319"/>
      <c r="O33" s="319"/>
      <c r="P33" s="319"/>
      <c r="Q33" s="319"/>
      <c r="R33" s="87"/>
      <c r="S33" s="87"/>
      <c r="T33" s="88"/>
    </row>
    <row r="34" spans="1:20" ht="12.75">
      <c r="A34" s="537" t="s">
        <v>309</v>
      </c>
      <c r="B34" s="533" t="s">
        <v>313</v>
      </c>
      <c r="C34" s="85"/>
      <c r="D34" s="84"/>
      <c r="E34" s="538"/>
      <c r="F34" s="79">
        <f t="shared" si="5"/>
        <v>0</v>
      </c>
      <c r="G34" s="522"/>
      <c r="H34" s="319"/>
      <c r="I34" s="319"/>
      <c r="J34" s="319"/>
      <c r="K34" s="319"/>
      <c r="L34" s="319"/>
      <c r="M34" s="319"/>
      <c r="N34" s="319"/>
      <c r="O34" s="319"/>
      <c r="P34" s="319"/>
      <c r="Q34" s="319"/>
      <c r="R34" s="87"/>
      <c r="S34" s="87"/>
      <c r="T34" s="88"/>
    </row>
    <row r="35" spans="1:20" ht="12.75">
      <c r="A35" s="537" t="s">
        <v>308</v>
      </c>
      <c r="B35" s="533" t="s">
        <v>313</v>
      </c>
      <c r="C35" s="85"/>
      <c r="D35" s="84"/>
      <c r="E35" s="538"/>
      <c r="F35" s="79">
        <f t="shared" si="5"/>
        <v>0</v>
      </c>
      <c r="G35" s="522"/>
      <c r="H35" s="319"/>
      <c r="I35" s="319"/>
      <c r="J35" s="319"/>
      <c r="K35" s="319"/>
      <c r="L35" s="319"/>
      <c r="M35" s="319"/>
      <c r="N35" s="319"/>
      <c r="O35" s="319"/>
      <c r="P35" s="319"/>
      <c r="Q35" s="319"/>
      <c r="R35" s="87"/>
      <c r="S35" s="87"/>
      <c r="T35" s="88"/>
    </row>
    <row r="36" spans="1:20" ht="12.75">
      <c r="A36" s="537" t="s">
        <v>312</v>
      </c>
      <c r="B36" s="533" t="s">
        <v>313</v>
      </c>
      <c r="C36" s="85"/>
      <c r="D36" s="84"/>
      <c r="E36" s="538"/>
      <c r="F36" s="79">
        <f t="shared" si="5"/>
        <v>0</v>
      </c>
      <c r="G36" s="522"/>
      <c r="H36" s="319"/>
      <c r="I36" s="319"/>
      <c r="J36" s="319"/>
      <c r="K36" s="319"/>
      <c r="L36" s="319"/>
      <c r="M36" s="319"/>
      <c r="N36" s="319"/>
      <c r="O36" s="319"/>
      <c r="P36" s="319"/>
      <c r="Q36" s="319"/>
      <c r="R36" s="87"/>
      <c r="S36" s="87"/>
      <c r="T36" s="88"/>
    </row>
    <row r="37" spans="1:20" ht="12.75">
      <c r="A37" s="537" t="s">
        <v>308</v>
      </c>
      <c r="B37" s="533" t="s">
        <v>313</v>
      </c>
      <c r="C37" s="85"/>
      <c r="D37" s="84"/>
      <c r="E37" s="538"/>
      <c r="F37" s="79">
        <f t="shared" si="5"/>
        <v>0</v>
      </c>
      <c r="G37" s="522"/>
      <c r="H37" s="319"/>
      <c r="I37" s="319"/>
      <c r="J37" s="319"/>
      <c r="K37" s="319"/>
      <c r="L37" s="319"/>
      <c r="M37" s="319"/>
      <c r="N37" s="319"/>
      <c r="O37" s="319"/>
      <c r="P37" s="319"/>
      <c r="Q37" s="319"/>
      <c r="R37" s="87"/>
      <c r="S37" s="87"/>
      <c r="T37" s="88"/>
    </row>
    <row r="38" spans="1:20" ht="12.75">
      <c r="A38" s="537" t="s">
        <v>311</v>
      </c>
      <c r="B38" s="533" t="s">
        <v>313</v>
      </c>
      <c r="C38" s="85"/>
      <c r="D38" s="84"/>
      <c r="E38" s="538"/>
      <c r="F38" s="79">
        <f t="shared" si="5"/>
        <v>0</v>
      </c>
      <c r="G38" s="522"/>
      <c r="H38" s="319"/>
      <c r="I38" s="319"/>
      <c r="J38" s="319"/>
      <c r="K38" s="319"/>
      <c r="L38" s="319"/>
      <c r="M38" s="319"/>
      <c r="N38" s="319"/>
      <c r="O38" s="319"/>
      <c r="P38" s="319"/>
      <c r="Q38" s="319"/>
      <c r="R38" s="87"/>
      <c r="S38" s="87"/>
      <c r="T38" s="88"/>
    </row>
    <row r="39" spans="1:20" ht="12.75">
      <c r="A39" s="534"/>
      <c r="B39" s="536"/>
      <c r="C39" s="85"/>
      <c r="D39" s="84"/>
      <c r="E39" s="308"/>
      <c r="F39" s="79">
        <f t="shared" si="5"/>
        <v>0</v>
      </c>
      <c r="G39" s="522"/>
      <c r="H39" s="319"/>
      <c r="I39" s="319"/>
      <c r="J39" s="319"/>
      <c r="K39" s="319"/>
      <c r="L39" s="319"/>
      <c r="M39" s="319"/>
      <c r="N39" s="319"/>
      <c r="O39" s="319"/>
      <c r="P39" s="319"/>
      <c r="Q39" s="319"/>
      <c r="R39" s="87"/>
      <c r="S39" s="87"/>
      <c r="T39" s="88"/>
    </row>
    <row r="40" spans="1:20" ht="12.75">
      <c r="A40" s="537" t="s">
        <v>308</v>
      </c>
      <c r="B40" s="535" t="s">
        <v>322</v>
      </c>
      <c r="C40" s="85"/>
      <c r="D40" s="84"/>
      <c r="E40" s="539"/>
      <c r="F40" s="79">
        <f t="shared" si="5"/>
        <v>0</v>
      </c>
      <c r="G40" s="522"/>
      <c r="H40" s="319"/>
      <c r="I40" s="319"/>
      <c r="J40" s="319"/>
      <c r="K40" s="319"/>
      <c r="L40" s="319"/>
      <c r="M40" s="319"/>
      <c r="N40" s="319"/>
      <c r="O40" s="319"/>
      <c r="P40" s="319"/>
      <c r="Q40" s="319"/>
      <c r="R40" s="87"/>
      <c r="S40" s="87"/>
      <c r="T40" s="88"/>
    </row>
    <row r="41" spans="1:20" ht="12.75">
      <c r="A41" s="537"/>
      <c r="B41" s="535"/>
      <c r="C41" s="85"/>
      <c r="D41" s="84"/>
      <c r="E41" s="539"/>
      <c r="F41" s="79">
        <f t="shared" si="5"/>
        <v>0</v>
      </c>
      <c r="G41" s="522"/>
      <c r="H41" s="319"/>
      <c r="I41" s="319"/>
      <c r="J41" s="319"/>
      <c r="K41" s="319"/>
      <c r="L41" s="319"/>
      <c r="M41" s="319"/>
      <c r="N41" s="319"/>
      <c r="O41" s="319"/>
      <c r="P41" s="319"/>
      <c r="Q41" s="319"/>
      <c r="R41" s="87"/>
      <c r="S41" s="87"/>
      <c r="T41" s="88"/>
    </row>
    <row r="42" spans="1:20" ht="12.75">
      <c r="A42" s="537" t="s">
        <v>314</v>
      </c>
      <c r="B42" s="535" t="s">
        <v>332</v>
      </c>
      <c r="C42" s="85"/>
      <c r="D42" s="84"/>
      <c r="E42" s="539"/>
      <c r="F42" s="79">
        <f t="shared" si="5"/>
        <v>0</v>
      </c>
      <c r="G42" s="522"/>
      <c r="H42" s="319"/>
      <c r="I42" s="319"/>
      <c r="J42" s="319"/>
      <c r="K42" s="319"/>
      <c r="L42" s="319"/>
      <c r="M42" s="319"/>
      <c r="N42" s="319"/>
      <c r="O42" s="319"/>
      <c r="P42" s="319"/>
      <c r="Q42" s="319"/>
      <c r="R42" s="87"/>
      <c r="S42" s="87"/>
      <c r="T42" s="88"/>
    </row>
    <row r="43" spans="1:20" ht="12.75">
      <c r="A43" s="537" t="s">
        <v>307</v>
      </c>
      <c r="B43" s="535" t="s">
        <v>323</v>
      </c>
      <c r="C43" s="85"/>
      <c r="D43" s="84"/>
      <c r="E43" s="539"/>
      <c r="F43" s="79">
        <f t="shared" si="5"/>
        <v>0</v>
      </c>
      <c r="G43" s="522"/>
      <c r="H43" s="319"/>
      <c r="I43" s="319"/>
      <c r="J43" s="319"/>
      <c r="K43" s="319"/>
      <c r="L43" s="319"/>
      <c r="M43" s="319"/>
      <c r="N43" s="319"/>
      <c r="O43" s="319"/>
      <c r="P43" s="319"/>
      <c r="Q43" s="319"/>
      <c r="R43" s="87"/>
      <c r="S43" s="87"/>
      <c r="T43" s="88"/>
    </row>
    <row r="44" spans="1:20" ht="12.75">
      <c r="A44" s="537" t="s">
        <v>315</v>
      </c>
      <c r="B44" s="535" t="s">
        <v>323</v>
      </c>
      <c r="C44" s="85"/>
      <c r="D44" s="84"/>
      <c r="E44" s="539"/>
      <c r="F44" s="79">
        <f t="shared" si="5"/>
        <v>0</v>
      </c>
      <c r="G44" s="522"/>
      <c r="H44" s="319"/>
      <c r="I44" s="319"/>
      <c r="J44" s="319"/>
      <c r="K44" s="319"/>
      <c r="L44" s="319"/>
      <c r="M44" s="319"/>
      <c r="N44" s="319"/>
      <c r="O44" s="319"/>
      <c r="P44" s="319"/>
      <c r="Q44" s="319"/>
      <c r="R44" s="87"/>
      <c r="S44" s="87"/>
      <c r="T44" s="88"/>
    </row>
    <row r="45" spans="1:20" ht="12.75">
      <c r="A45" s="537" t="s">
        <v>316</v>
      </c>
      <c r="B45" s="535" t="s">
        <v>323</v>
      </c>
      <c r="C45" s="85"/>
      <c r="D45" s="84"/>
      <c r="E45" s="539"/>
      <c r="F45" s="79">
        <f t="shared" si="5"/>
        <v>0</v>
      </c>
      <c r="G45" s="522"/>
      <c r="H45" s="319"/>
      <c r="I45" s="319"/>
      <c r="J45" s="319"/>
      <c r="K45" s="319"/>
      <c r="L45" s="319"/>
      <c r="M45" s="319"/>
      <c r="N45" s="319"/>
      <c r="O45" s="319"/>
      <c r="P45" s="319"/>
      <c r="Q45" s="319"/>
      <c r="R45" s="87"/>
      <c r="S45" s="87"/>
      <c r="T45" s="88"/>
    </row>
    <row r="46" spans="1:20" ht="12.75">
      <c r="A46" s="537" t="s">
        <v>317</v>
      </c>
      <c r="B46" s="535" t="s">
        <v>329</v>
      </c>
      <c r="C46" s="85"/>
      <c r="D46" s="84"/>
      <c r="E46" s="539"/>
      <c r="F46" s="79">
        <f t="shared" si="5"/>
        <v>0</v>
      </c>
      <c r="G46" s="522"/>
      <c r="H46" s="319"/>
      <c r="I46" s="319"/>
      <c r="J46" s="319"/>
      <c r="K46" s="319"/>
      <c r="L46" s="319"/>
      <c r="M46" s="319"/>
      <c r="N46" s="319"/>
      <c r="O46" s="319"/>
      <c r="P46" s="319"/>
      <c r="Q46" s="319"/>
      <c r="R46" s="87"/>
      <c r="S46" s="87"/>
      <c r="T46" s="88"/>
    </row>
    <row r="47" spans="1:20" ht="12.75">
      <c r="A47" s="537"/>
      <c r="B47" s="535"/>
      <c r="C47" s="85"/>
      <c r="D47" s="84"/>
      <c r="E47" s="539"/>
      <c r="F47" s="79">
        <f t="shared" si="5"/>
        <v>0</v>
      </c>
      <c r="G47" s="522"/>
      <c r="H47" s="319"/>
      <c r="I47" s="319"/>
      <c r="J47" s="319"/>
      <c r="K47" s="319"/>
      <c r="L47" s="319"/>
      <c r="M47" s="319"/>
      <c r="N47" s="319"/>
      <c r="O47" s="319"/>
      <c r="P47" s="319"/>
      <c r="Q47" s="319"/>
      <c r="R47" s="87"/>
      <c r="S47" s="87"/>
      <c r="T47" s="88"/>
    </row>
    <row r="48" spans="1:20" ht="12.75">
      <c r="A48" s="537" t="s">
        <v>318</v>
      </c>
      <c r="B48" s="535" t="s">
        <v>8</v>
      </c>
      <c r="C48" s="85"/>
      <c r="D48" s="84"/>
      <c r="E48" s="539"/>
      <c r="F48" s="79">
        <f t="shared" si="5"/>
        <v>0</v>
      </c>
      <c r="G48" s="522"/>
      <c r="H48" s="319"/>
      <c r="I48" s="319"/>
      <c r="J48" s="319"/>
      <c r="K48" s="319"/>
      <c r="L48" s="319"/>
      <c r="M48" s="319"/>
      <c r="N48" s="319"/>
      <c r="O48" s="319"/>
      <c r="P48" s="319"/>
      <c r="Q48" s="319"/>
      <c r="R48" s="87"/>
      <c r="S48" s="87"/>
      <c r="T48" s="88"/>
    </row>
    <row r="49" spans="1:20" ht="12.75">
      <c r="A49" s="537" t="s">
        <v>319</v>
      </c>
      <c r="B49" s="535" t="s">
        <v>324</v>
      </c>
      <c r="C49" s="85"/>
      <c r="D49" s="84"/>
      <c r="E49" s="539"/>
      <c r="F49" s="79">
        <f t="shared" si="5"/>
        <v>0</v>
      </c>
      <c r="G49" s="522"/>
      <c r="H49" s="319"/>
      <c r="I49" s="319"/>
      <c r="J49" s="319"/>
      <c r="K49" s="319"/>
      <c r="L49" s="319"/>
      <c r="M49" s="319"/>
      <c r="N49" s="319"/>
      <c r="O49" s="319"/>
      <c r="P49" s="319"/>
      <c r="Q49" s="319"/>
      <c r="R49" s="87"/>
      <c r="S49" s="87"/>
      <c r="T49" s="88"/>
    </row>
    <row r="50" spans="1:20" ht="12.75">
      <c r="A50" s="537" t="s">
        <v>320</v>
      </c>
      <c r="B50" s="535" t="s">
        <v>325</v>
      </c>
      <c r="C50" s="85"/>
      <c r="D50" s="84"/>
      <c r="E50" s="539"/>
      <c r="F50" s="79">
        <f t="shared" si="5"/>
        <v>0</v>
      </c>
      <c r="G50" s="522"/>
      <c r="H50" s="319"/>
      <c r="I50" s="319"/>
      <c r="J50" s="319"/>
      <c r="K50" s="319"/>
      <c r="L50" s="319"/>
      <c r="M50" s="319"/>
      <c r="N50" s="319"/>
      <c r="O50" s="319"/>
      <c r="P50" s="319"/>
      <c r="Q50" s="319"/>
      <c r="R50" s="87"/>
      <c r="S50" s="87"/>
      <c r="T50" s="88"/>
    </row>
    <row r="51" spans="1:20" ht="12.75">
      <c r="A51" s="537" t="s">
        <v>310</v>
      </c>
      <c r="B51" s="535" t="s">
        <v>325</v>
      </c>
      <c r="C51" s="85"/>
      <c r="D51" s="84"/>
      <c r="E51" s="539"/>
      <c r="F51" s="79">
        <f t="shared" si="5"/>
        <v>0</v>
      </c>
      <c r="G51" s="522"/>
      <c r="H51" s="319"/>
      <c r="I51" s="319"/>
      <c r="J51" s="319"/>
      <c r="K51" s="319"/>
      <c r="L51" s="319"/>
      <c r="M51" s="319"/>
      <c r="N51" s="319"/>
      <c r="O51" s="319"/>
      <c r="P51" s="319"/>
      <c r="Q51" s="319"/>
      <c r="R51" s="87"/>
      <c r="S51" s="87"/>
      <c r="T51" s="88"/>
    </row>
    <row r="52" spans="1:20" ht="12.75">
      <c r="A52" s="537" t="s">
        <v>308</v>
      </c>
      <c r="B52" s="535" t="s">
        <v>325</v>
      </c>
      <c r="C52" s="85"/>
      <c r="D52" s="84"/>
      <c r="E52" s="539"/>
      <c r="F52" s="79">
        <f t="shared" si="5"/>
        <v>0</v>
      </c>
      <c r="G52" s="522"/>
      <c r="H52" s="319"/>
      <c r="I52" s="319"/>
      <c r="J52" s="319"/>
      <c r="K52" s="319"/>
      <c r="L52" s="319"/>
      <c r="M52" s="319"/>
      <c r="N52" s="319"/>
      <c r="O52" s="319"/>
      <c r="P52" s="319"/>
      <c r="Q52" s="319"/>
      <c r="R52" s="87"/>
      <c r="S52" s="87"/>
      <c r="T52" s="88"/>
    </row>
    <row r="53" spans="1:20" ht="12.75">
      <c r="A53" s="537"/>
      <c r="B53" s="535"/>
      <c r="C53" s="85"/>
      <c r="D53" s="84"/>
      <c r="E53" s="539"/>
      <c r="F53" s="79">
        <f t="shared" si="5"/>
        <v>0</v>
      </c>
      <c r="G53" s="522"/>
      <c r="H53" s="319"/>
      <c r="I53" s="319"/>
      <c r="J53" s="319"/>
      <c r="K53" s="319"/>
      <c r="L53" s="319"/>
      <c r="M53" s="319"/>
      <c r="N53" s="319"/>
      <c r="O53" s="319"/>
      <c r="P53" s="319"/>
      <c r="Q53" s="319"/>
      <c r="R53" s="87"/>
      <c r="S53" s="87"/>
      <c r="T53" s="88"/>
    </row>
    <row r="54" spans="1:20" ht="12.75">
      <c r="A54" s="537" t="s">
        <v>308</v>
      </c>
      <c r="B54" s="535" t="s">
        <v>326</v>
      </c>
      <c r="C54" s="85"/>
      <c r="D54" s="84"/>
      <c r="E54" s="539"/>
      <c r="F54" s="79">
        <f t="shared" si="5"/>
        <v>0</v>
      </c>
      <c r="G54" s="522"/>
      <c r="H54" s="319"/>
      <c r="I54" s="319"/>
      <c r="J54" s="319"/>
      <c r="K54" s="319"/>
      <c r="L54" s="319"/>
      <c r="M54" s="319"/>
      <c r="N54" s="319"/>
      <c r="O54" s="319"/>
      <c r="P54" s="319"/>
      <c r="Q54" s="319"/>
      <c r="R54" s="87"/>
      <c r="S54" s="87"/>
      <c r="T54" s="88"/>
    </row>
    <row r="55" spans="1:20" ht="12.75">
      <c r="A55" s="537" t="s">
        <v>320</v>
      </c>
      <c r="B55" s="535" t="s">
        <v>327</v>
      </c>
      <c r="C55" s="85"/>
      <c r="D55" s="84"/>
      <c r="E55" s="539"/>
      <c r="F55" s="79">
        <f t="shared" si="5"/>
        <v>0</v>
      </c>
      <c r="G55" s="522"/>
      <c r="H55" s="319"/>
      <c r="I55" s="319"/>
      <c r="J55" s="319"/>
      <c r="K55" s="319"/>
      <c r="L55" s="319"/>
      <c r="M55" s="319"/>
      <c r="N55" s="319"/>
      <c r="O55" s="319"/>
      <c r="P55" s="319"/>
      <c r="Q55" s="319"/>
      <c r="R55" s="87"/>
      <c r="S55" s="87"/>
      <c r="T55" s="88"/>
    </row>
    <row r="56" spans="1:20" ht="12.75">
      <c r="A56" s="537"/>
      <c r="B56" s="535"/>
      <c r="C56" s="85"/>
      <c r="D56" s="84"/>
      <c r="E56" s="539"/>
      <c r="F56" s="79">
        <f t="shared" si="5"/>
        <v>0</v>
      </c>
      <c r="G56" s="522"/>
      <c r="H56" s="319"/>
      <c r="I56" s="319"/>
      <c r="J56" s="319"/>
      <c r="K56" s="319"/>
      <c r="L56" s="319"/>
      <c r="M56" s="319"/>
      <c r="N56" s="319"/>
      <c r="O56" s="319"/>
      <c r="P56" s="319"/>
      <c r="Q56" s="319"/>
      <c r="R56" s="87"/>
      <c r="S56" s="87"/>
      <c r="T56" s="88"/>
    </row>
    <row r="57" spans="1:20" ht="12.75">
      <c r="A57" s="537" t="s">
        <v>315</v>
      </c>
      <c r="B57" s="535" t="s">
        <v>313</v>
      </c>
      <c r="C57" s="85"/>
      <c r="D57" s="84"/>
      <c r="E57" s="539"/>
      <c r="F57" s="79">
        <f t="shared" si="5"/>
        <v>0</v>
      </c>
      <c r="G57" s="522"/>
      <c r="H57" s="319"/>
      <c r="I57" s="319"/>
      <c r="J57" s="319"/>
      <c r="K57" s="319"/>
      <c r="L57" s="319"/>
      <c r="M57" s="319"/>
      <c r="N57" s="319"/>
      <c r="O57" s="319"/>
      <c r="P57" s="319"/>
      <c r="Q57" s="319"/>
      <c r="R57" s="87"/>
      <c r="S57" s="87"/>
      <c r="T57" s="88"/>
    </row>
    <row r="58" spans="1:20" ht="12.75">
      <c r="A58" s="537"/>
      <c r="B58" s="535"/>
      <c r="C58" s="85"/>
      <c r="D58" s="84"/>
      <c r="E58" s="539"/>
      <c r="F58" s="79">
        <f t="shared" si="5"/>
        <v>0</v>
      </c>
      <c r="G58" s="522"/>
      <c r="H58" s="319"/>
      <c r="I58" s="319"/>
      <c r="J58" s="319"/>
      <c r="K58" s="319"/>
      <c r="L58" s="319"/>
      <c r="M58" s="319"/>
      <c r="N58" s="319"/>
      <c r="O58" s="319"/>
      <c r="P58" s="319"/>
      <c r="Q58" s="319"/>
      <c r="R58" s="87"/>
      <c r="S58" s="87"/>
      <c r="T58" s="88"/>
    </row>
    <row r="59" spans="1:20" ht="12.75">
      <c r="A59" s="537" t="s">
        <v>321</v>
      </c>
      <c r="B59" s="541" t="s">
        <v>328</v>
      </c>
      <c r="C59" s="85"/>
      <c r="D59" s="84"/>
      <c r="E59" s="539"/>
      <c r="F59" s="79">
        <f t="shared" si="5"/>
        <v>0</v>
      </c>
      <c r="G59" s="540"/>
      <c r="H59" s="87"/>
      <c r="I59" s="87"/>
      <c r="J59" s="87"/>
      <c r="K59" s="87"/>
      <c r="L59" s="87"/>
      <c r="M59" s="87"/>
      <c r="N59" s="87"/>
      <c r="O59" s="87"/>
      <c r="P59" s="87"/>
      <c r="Q59" s="87"/>
      <c r="R59" s="87"/>
      <c r="S59" s="87"/>
      <c r="T59" s="88"/>
    </row>
    <row r="60" spans="1:20" ht="12.75">
      <c r="A60" s="537"/>
      <c r="B60" s="535"/>
      <c r="C60" s="85"/>
      <c r="D60" s="84"/>
      <c r="E60" s="539"/>
      <c r="F60" s="79">
        <f t="shared" si="5"/>
        <v>0</v>
      </c>
      <c r="G60" s="86"/>
      <c r="H60" s="87"/>
      <c r="I60" s="87"/>
      <c r="J60" s="87"/>
      <c r="K60" s="87"/>
      <c r="L60" s="87"/>
      <c r="M60" s="87"/>
      <c r="N60" s="87"/>
      <c r="O60" s="87"/>
      <c r="P60" s="87"/>
      <c r="Q60" s="87"/>
      <c r="R60" s="87"/>
      <c r="S60" s="87"/>
      <c r="T60" s="88"/>
    </row>
    <row r="61" spans="1:20" ht="12.75">
      <c r="A61" s="725"/>
      <c r="B61" s="535"/>
      <c r="C61" s="85"/>
      <c r="D61" s="84"/>
      <c r="E61" s="539"/>
      <c r="F61" s="79">
        <f t="shared" si="5"/>
        <v>0</v>
      </c>
      <c r="G61" s="86"/>
      <c r="H61" s="87"/>
      <c r="I61" s="87"/>
      <c r="J61" s="87"/>
      <c r="K61" s="87"/>
      <c r="L61" s="87"/>
      <c r="M61" s="87"/>
      <c r="N61" s="87"/>
      <c r="O61" s="87"/>
      <c r="P61" s="87"/>
      <c r="Q61" s="87"/>
      <c r="R61" s="87"/>
      <c r="S61" s="87"/>
      <c r="T61" s="88"/>
    </row>
    <row r="62" spans="1:20" ht="12.75">
      <c r="A62" s="725"/>
      <c r="B62" s="535"/>
      <c r="C62" s="85"/>
      <c r="D62" s="84"/>
      <c r="E62" s="539"/>
      <c r="F62" s="79">
        <f t="shared" si="5"/>
        <v>0</v>
      </c>
      <c r="G62" s="86"/>
      <c r="H62" s="87"/>
      <c r="I62" s="87"/>
      <c r="J62" s="87"/>
      <c r="K62" s="87"/>
      <c r="L62" s="87"/>
      <c r="M62" s="87"/>
      <c r="N62" s="87"/>
      <c r="O62" s="87"/>
      <c r="P62" s="87"/>
      <c r="Q62" s="87"/>
      <c r="R62" s="87"/>
      <c r="S62" s="87"/>
      <c r="T62" s="88"/>
    </row>
    <row r="63" spans="1:20" ht="12.75">
      <c r="A63" s="725"/>
      <c r="B63" s="535"/>
      <c r="C63" s="85"/>
      <c r="D63" s="84"/>
      <c r="E63" s="539"/>
      <c r="F63" s="79">
        <f t="shared" si="5"/>
        <v>0</v>
      </c>
      <c r="G63" s="86"/>
      <c r="H63" s="87"/>
      <c r="I63" s="87"/>
      <c r="J63" s="87"/>
      <c r="K63" s="87"/>
      <c r="L63" s="87"/>
      <c r="M63" s="87"/>
      <c r="N63" s="87"/>
      <c r="O63" s="87"/>
      <c r="P63" s="87"/>
      <c r="Q63" s="87"/>
      <c r="R63" s="87"/>
      <c r="S63" s="87"/>
      <c r="T63" s="88"/>
    </row>
    <row r="64" spans="1:20" ht="12.75">
      <c r="A64" s="725"/>
      <c r="B64" s="535"/>
      <c r="C64" s="85">
        <v>1</v>
      </c>
      <c r="D64" s="84"/>
      <c r="E64" s="539"/>
      <c r="F64" s="79">
        <f t="shared" si="5"/>
        <v>0</v>
      </c>
      <c r="G64" s="86"/>
      <c r="H64" s="87"/>
      <c r="I64" s="87"/>
      <c r="J64" s="87"/>
      <c r="K64" s="87"/>
      <c r="L64" s="87"/>
      <c r="M64" s="87"/>
      <c r="N64" s="87"/>
      <c r="O64" s="87"/>
      <c r="P64" s="87"/>
      <c r="Q64" s="87"/>
      <c r="R64" s="87"/>
      <c r="S64" s="87"/>
      <c r="T64" s="88"/>
    </row>
    <row r="65" spans="1:20" ht="12.75">
      <c r="A65" s="537"/>
      <c r="B65" s="535"/>
      <c r="C65" s="85"/>
      <c r="D65" s="84"/>
      <c r="E65" s="539"/>
      <c r="F65" s="79">
        <f t="shared" si="5"/>
        <v>0</v>
      </c>
      <c r="G65" s="522"/>
      <c r="H65" s="319"/>
      <c r="I65" s="319"/>
      <c r="J65" s="319"/>
      <c r="K65" s="319"/>
      <c r="L65" s="319"/>
      <c r="M65" s="319"/>
      <c r="N65" s="319"/>
      <c r="O65" s="319"/>
      <c r="P65" s="319"/>
      <c r="Q65" s="319"/>
      <c r="R65" s="87"/>
      <c r="S65" s="87"/>
      <c r="T65" s="88"/>
    </row>
    <row r="66" spans="1:20" s="1" customFormat="1" ht="20.25" customHeight="1" thickBot="1">
      <c r="A66" s="475"/>
      <c r="B66" s="475"/>
      <c r="C66" s="475"/>
      <c r="D66" s="476"/>
      <c r="E66" s="476"/>
      <c r="F66" s="476"/>
      <c r="G66" s="477">
        <f aca="true" t="shared" si="6" ref="G66:T66">G29+G27+G25</f>
        <v>0</v>
      </c>
      <c r="H66" s="478">
        <f t="shared" si="6"/>
        <v>0</v>
      </c>
      <c r="I66" s="478">
        <f t="shared" si="6"/>
        <v>0</v>
      </c>
      <c r="J66" s="478">
        <f t="shared" si="6"/>
        <v>0</v>
      </c>
      <c r="K66" s="478">
        <f t="shared" si="6"/>
        <v>0</v>
      </c>
      <c r="L66" s="478">
        <f t="shared" si="6"/>
        <v>0</v>
      </c>
      <c r="M66" s="478">
        <f t="shared" si="6"/>
        <v>0</v>
      </c>
      <c r="N66" s="478">
        <f t="shared" si="6"/>
        <v>0</v>
      </c>
      <c r="O66" s="478">
        <f t="shared" si="6"/>
        <v>0</v>
      </c>
      <c r="P66" s="478">
        <f t="shared" si="6"/>
        <v>0</v>
      </c>
      <c r="Q66" s="478">
        <f t="shared" si="6"/>
        <v>0</v>
      </c>
      <c r="R66" s="478">
        <f t="shared" si="6"/>
        <v>0</v>
      </c>
      <c r="S66" s="478">
        <f t="shared" si="6"/>
        <v>0</v>
      </c>
      <c r="T66" s="479">
        <f t="shared" si="6"/>
        <v>0</v>
      </c>
    </row>
    <row r="67" spans="2:4" ht="13.5" thickTop="1">
      <c r="B67" s="2"/>
      <c r="C67" s="2"/>
      <c r="D67" s="2"/>
    </row>
    <row r="68" spans="2:4" ht="12.75">
      <c r="B68" s="2"/>
      <c r="C68" s="2"/>
      <c r="D68" s="2"/>
    </row>
  </sheetData>
  <sheetProtection/>
  <mergeCells count="20">
    <mergeCell ref="A4:H4"/>
    <mergeCell ref="A8:A9"/>
    <mergeCell ref="B8:B9"/>
    <mergeCell ref="E25:E26"/>
    <mergeCell ref="B25:B26"/>
    <mergeCell ref="C25:C26"/>
    <mergeCell ref="B23:B24"/>
    <mergeCell ref="C23:C24"/>
    <mergeCell ref="D23:E23"/>
    <mergeCell ref="A25:A26"/>
    <mergeCell ref="E27:E28"/>
    <mergeCell ref="D25:D26"/>
    <mergeCell ref="C8:P8"/>
    <mergeCell ref="F25:F26"/>
    <mergeCell ref="A23:A24"/>
    <mergeCell ref="F27:F28"/>
    <mergeCell ref="A27:A28"/>
    <mergeCell ref="B27:B28"/>
    <mergeCell ref="C27:C28"/>
    <mergeCell ref="D27:D28"/>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indexed="9"/>
  </sheetPr>
  <dimension ref="A1:T136"/>
  <sheetViews>
    <sheetView zoomScaleSheetLayoutView="100" zoomScalePageLayoutView="0" workbookViewId="0" topLeftCell="A28">
      <selection activeCell="A1" sqref="A1"/>
    </sheetView>
  </sheetViews>
  <sheetFormatPr defaultColWidth="9.140625" defaultRowHeight="12.75"/>
  <cols>
    <col min="1" max="1" width="23.421875" style="0" customWidth="1"/>
    <col min="2" max="2" width="17.140625" style="0" customWidth="1"/>
    <col min="3" max="3" width="14.7109375" style="0" customWidth="1"/>
    <col min="4" max="4" width="13.28125" style="0" customWidth="1"/>
    <col min="5" max="5" width="12.28125" style="0" customWidth="1"/>
    <col min="6" max="6" width="14.421875" style="0" customWidth="1"/>
    <col min="7" max="9" width="9.7109375" style="0" customWidth="1"/>
    <col min="10" max="10" width="11.28125" style="0" customWidth="1"/>
    <col min="11" max="11" width="13.57421875" style="0" customWidth="1"/>
    <col min="12" max="19" width="9.7109375" style="0" customWidth="1"/>
    <col min="20" max="20" width="7.421875" style="0" customWidth="1"/>
  </cols>
  <sheetData>
    <row r="1" spans="1:5" ht="15.75">
      <c r="A1" s="22" t="s">
        <v>3</v>
      </c>
      <c r="B1" s="22"/>
      <c r="E1" s="5"/>
    </row>
    <row r="2" spans="1:5" ht="15.75">
      <c r="A2" s="22"/>
      <c r="B2" s="22"/>
      <c r="E2" s="5"/>
    </row>
    <row r="3" spans="1:5" ht="12.75">
      <c r="A3" s="3" t="s">
        <v>248</v>
      </c>
      <c r="B3" s="3"/>
      <c r="E3" s="5"/>
    </row>
    <row r="4" spans="1:5" ht="12.75">
      <c r="A4" s="3" t="s">
        <v>249</v>
      </c>
      <c r="B4" s="3"/>
      <c r="E4" s="5"/>
    </row>
    <row r="5" spans="1:5" ht="12.75">
      <c r="A5" s="3" t="s">
        <v>250</v>
      </c>
      <c r="B5" s="3"/>
      <c r="E5" s="5"/>
    </row>
    <row r="6" spans="1:5" ht="12.75">
      <c r="A6" s="3" t="s">
        <v>251</v>
      </c>
      <c r="B6" s="3"/>
      <c r="E6" s="5"/>
    </row>
    <row r="7" spans="1:5" ht="13.5" thickBot="1">
      <c r="A7" s="3"/>
      <c r="B7" s="3"/>
      <c r="E7" s="5"/>
    </row>
    <row r="8" spans="1:16" ht="26.25" customHeight="1" thickBot="1" thickTop="1">
      <c r="A8" s="793" t="s">
        <v>94</v>
      </c>
      <c r="B8" s="793" t="s">
        <v>238</v>
      </c>
      <c r="C8" s="795" t="s">
        <v>226</v>
      </c>
      <c r="D8" s="796"/>
      <c r="E8" s="796"/>
      <c r="F8" s="796"/>
      <c r="G8" s="796"/>
      <c r="H8" s="796"/>
      <c r="I8" s="796"/>
      <c r="J8" s="796"/>
      <c r="K8" s="796"/>
      <c r="L8" s="796"/>
      <c r="M8" s="796"/>
      <c r="N8" s="796"/>
      <c r="O8" s="796"/>
      <c r="P8" s="797"/>
    </row>
    <row r="9" spans="1:16" ht="15.75" customHeight="1" thickBot="1" thickTop="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592">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information'!M35=0,0,10/815)</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information'!M36=0,0,0/815)</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6">
        <f>'General information'!E21</f>
        <v>0</v>
      </c>
      <c r="B12" s="595">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information'!M37=0,0,398/815)</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59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information'!M38=0,0,274/815)</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information'!M39=0,0,82/815)</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596">
        <f>'General information'!E24</f>
        <v>0</v>
      </c>
      <c r="B15" s="684">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information'!M40=0,0,14/815)</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2">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information'!M41=0,0,31/815)</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3">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information'!M42=0,0,6/815)</f>
        <v>0</v>
      </c>
      <c r="L17" s="591">
        <f>IF('General information'!N42=0,0,'General information'!N42/'General information'!N$43)</f>
        <v>0</v>
      </c>
      <c r="M17" s="591">
        <f>IF('General information'!O42=0,0,'General information'!O42/'General information'!O$43)</f>
        <v>0</v>
      </c>
      <c r="N17" s="591">
        <f t="shared" si="0"/>
        <v>0</v>
      </c>
      <c r="O17" s="324"/>
      <c r="P17" s="325"/>
    </row>
    <row r="18" spans="1:5" ht="13.5" thickTop="1">
      <c r="A18" s="7"/>
      <c r="B18" s="7"/>
      <c r="C18" s="5"/>
      <c r="D18" s="5"/>
      <c r="E18" s="5"/>
    </row>
    <row r="19" spans="1:5" s="21" customFormat="1" ht="15.75">
      <c r="A19" s="22"/>
      <c r="B19" s="22"/>
      <c r="E19" s="50"/>
    </row>
    <row r="20" spans="1:6" ht="13.5" thickBot="1">
      <c r="A20" s="1"/>
      <c r="B20" s="1"/>
      <c r="E20" s="5"/>
      <c r="F20" s="5"/>
    </row>
    <row r="21" spans="1:20" ht="30.75" customHeight="1" thickBot="1" thickTop="1">
      <c r="A21" s="888" t="s">
        <v>48</v>
      </c>
      <c r="B21" s="939"/>
      <c r="C21" s="18" t="s">
        <v>132</v>
      </c>
      <c r="D21" s="960" t="s">
        <v>36</v>
      </c>
      <c r="E21" s="1001"/>
      <c r="F21" s="128" t="s">
        <v>140</v>
      </c>
      <c r="G21" s="798" t="s">
        <v>219</v>
      </c>
      <c r="H21" s="799"/>
      <c r="I21" s="799"/>
      <c r="J21" s="799"/>
      <c r="K21" s="799"/>
      <c r="L21" s="799"/>
      <c r="M21" s="799"/>
      <c r="N21" s="799"/>
      <c r="O21" s="799"/>
      <c r="P21" s="796"/>
      <c r="Q21" s="796"/>
      <c r="R21" s="796"/>
      <c r="S21" s="796"/>
      <c r="T21" s="797"/>
    </row>
    <row r="22" spans="1:20" ht="16.5" customHeight="1" thickBot="1" thickTop="1">
      <c r="A22" s="1002"/>
      <c r="B22" s="1003"/>
      <c r="C22" s="197" t="s">
        <v>37</v>
      </c>
      <c r="D22" s="198">
        <f>'General information'!D9</f>
        <v>0</v>
      </c>
      <c r="E22" s="199" t="s">
        <v>38</v>
      </c>
      <c r="F22" s="196" t="s">
        <v>73</v>
      </c>
      <c r="G22" s="45" t="s">
        <v>26</v>
      </c>
      <c r="H22" s="46" t="s">
        <v>27</v>
      </c>
      <c r="I22" s="46" t="s">
        <v>28</v>
      </c>
      <c r="J22" s="46" t="s">
        <v>29</v>
      </c>
      <c r="K22" s="46" t="s">
        <v>30</v>
      </c>
      <c r="L22" s="46" t="s">
        <v>31</v>
      </c>
      <c r="M22" s="46" t="s">
        <v>32</v>
      </c>
      <c r="N22" s="46" t="s">
        <v>343</v>
      </c>
      <c r="O22" s="46" t="s">
        <v>64</v>
      </c>
      <c r="P22" s="46" t="s">
        <v>33</v>
      </c>
      <c r="Q22" s="46" t="s">
        <v>34</v>
      </c>
      <c r="R22" s="46" t="s">
        <v>63</v>
      </c>
      <c r="S22" s="46" t="s">
        <v>66</v>
      </c>
      <c r="T22" s="47" t="s">
        <v>65</v>
      </c>
    </row>
    <row r="23" spans="1:20" ht="23.25" customHeight="1" thickTop="1">
      <c r="A23" s="380" t="s">
        <v>154</v>
      </c>
      <c r="B23" s="381"/>
      <c r="C23" s="382"/>
      <c r="D23" s="383"/>
      <c r="E23" s="384"/>
      <c r="F23" s="389"/>
      <c r="G23" s="204">
        <f>G24+G28</f>
        <v>0</v>
      </c>
      <c r="H23" s="205">
        <f aca="true" t="shared" si="1" ref="H23:T23">H24+H28</f>
        <v>0</v>
      </c>
      <c r="I23" s="205">
        <f t="shared" si="1"/>
        <v>0</v>
      </c>
      <c r="J23" s="205">
        <f t="shared" si="1"/>
        <v>0</v>
      </c>
      <c r="K23" s="205">
        <f t="shared" si="1"/>
        <v>0</v>
      </c>
      <c r="L23" s="205">
        <f t="shared" si="1"/>
        <v>0</v>
      </c>
      <c r="M23" s="205">
        <f t="shared" si="1"/>
        <v>0</v>
      </c>
      <c r="N23" s="205">
        <f>N24+N28</f>
        <v>0</v>
      </c>
      <c r="O23" s="205">
        <f t="shared" si="1"/>
        <v>0</v>
      </c>
      <c r="P23" s="205">
        <f t="shared" si="1"/>
        <v>0</v>
      </c>
      <c r="Q23" s="205">
        <f t="shared" si="1"/>
        <v>0</v>
      </c>
      <c r="R23" s="205">
        <f t="shared" si="1"/>
        <v>0</v>
      </c>
      <c r="S23" s="205">
        <f t="shared" si="1"/>
        <v>0</v>
      </c>
      <c r="T23" s="206">
        <f t="shared" si="1"/>
        <v>0</v>
      </c>
    </row>
    <row r="24" spans="1:20" ht="12.75">
      <c r="A24" s="979" t="s">
        <v>377</v>
      </c>
      <c r="B24" s="920"/>
      <c r="C24" s="942"/>
      <c r="D24" s="846"/>
      <c r="E24" s="825"/>
      <c r="F24" s="976">
        <f>E24*C24</f>
        <v>0</v>
      </c>
      <c r="G24" s="37">
        <f>G25*$E24</f>
        <v>0</v>
      </c>
      <c r="H24" s="23">
        <f aca="true" t="shared" si="2" ref="H24:T28">H25*$E24</f>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38">
        <f t="shared" si="2"/>
        <v>0</v>
      </c>
    </row>
    <row r="25" spans="1:20" ht="12.75">
      <c r="A25" s="997"/>
      <c r="B25" s="923"/>
      <c r="C25" s="973"/>
      <c r="D25" s="850"/>
      <c r="E25" s="775"/>
      <c r="F25" s="829"/>
      <c r="G25" s="41"/>
      <c r="H25" s="29"/>
      <c r="I25" s="29"/>
      <c r="J25" s="29"/>
      <c r="K25" s="29"/>
      <c r="L25" s="29"/>
      <c r="M25" s="29"/>
      <c r="N25" s="29"/>
      <c r="O25" s="29"/>
      <c r="P25" s="29"/>
      <c r="Q25" s="29"/>
      <c r="R25" s="29"/>
      <c r="S25" s="29"/>
      <c r="T25" s="30"/>
    </row>
    <row r="26" spans="1:20" ht="12.75">
      <c r="A26" s="971" t="s">
        <v>382</v>
      </c>
      <c r="B26" s="928"/>
      <c r="C26" s="942"/>
      <c r="D26" s="789"/>
      <c r="E26" s="774"/>
      <c r="F26" s="974">
        <f>E26*C26</f>
        <v>0</v>
      </c>
      <c r="G26" s="37">
        <f>G27*$E26</f>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38">
        <f t="shared" si="2"/>
        <v>0</v>
      </c>
    </row>
    <row r="27" spans="1:20" ht="12.75">
      <c r="A27" s="972"/>
      <c r="B27" s="928"/>
      <c r="C27" s="973"/>
      <c r="D27" s="850"/>
      <c r="E27" s="775"/>
      <c r="F27" s="975"/>
      <c r="G27" s="41"/>
      <c r="H27" s="29"/>
      <c r="I27" s="29"/>
      <c r="J27" s="29"/>
      <c r="K27" s="29"/>
      <c r="L27" s="29"/>
      <c r="M27" s="29"/>
      <c r="N27" s="29"/>
      <c r="O27" s="29"/>
      <c r="P27" s="29"/>
      <c r="Q27" s="29"/>
      <c r="R27" s="29"/>
      <c r="S27" s="29"/>
      <c r="T27" s="30"/>
    </row>
    <row r="28" spans="1:20" ht="12.75">
      <c r="A28" s="1050" t="s">
        <v>381</v>
      </c>
      <c r="B28" s="1051"/>
      <c r="C28" s="942"/>
      <c r="D28" s="846"/>
      <c r="E28" s="825"/>
      <c r="F28" s="1047">
        <f>E28*C28</f>
        <v>0</v>
      </c>
      <c r="G28" s="37">
        <f>G29*$E28</f>
        <v>0</v>
      </c>
      <c r="H28" s="23">
        <f t="shared" si="2"/>
        <v>0</v>
      </c>
      <c r="I28" s="23">
        <f t="shared" si="2"/>
        <v>0</v>
      </c>
      <c r="J28" s="23">
        <f t="shared" si="2"/>
        <v>0</v>
      </c>
      <c r="K28" s="23">
        <f t="shared" si="2"/>
        <v>0</v>
      </c>
      <c r="L28" s="23">
        <f t="shared" si="2"/>
        <v>0</v>
      </c>
      <c r="M28" s="23">
        <f t="shared" si="2"/>
        <v>0</v>
      </c>
      <c r="N28" s="23">
        <f t="shared" si="2"/>
        <v>0</v>
      </c>
      <c r="O28" s="23">
        <f t="shared" si="2"/>
        <v>0</v>
      </c>
      <c r="P28" s="23">
        <f t="shared" si="2"/>
        <v>0</v>
      </c>
      <c r="Q28" s="23">
        <f t="shared" si="2"/>
        <v>0</v>
      </c>
      <c r="R28" s="23">
        <f t="shared" si="2"/>
        <v>0</v>
      </c>
      <c r="S28" s="23">
        <f t="shared" si="2"/>
        <v>0</v>
      </c>
      <c r="T28" s="38">
        <f t="shared" si="2"/>
        <v>0</v>
      </c>
    </row>
    <row r="29" spans="1:20" ht="13.5" thickBot="1">
      <c r="A29" s="1006"/>
      <c r="B29" s="1003"/>
      <c r="C29" s="973"/>
      <c r="D29" s="790"/>
      <c r="E29" s="826"/>
      <c r="F29" s="828"/>
      <c r="G29" s="41"/>
      <c r="H29" s="29"/>
      <c r="I29" s="29"/>
      <c r="J29" s="29"/>
      <c r="K29" s="29"/>
      <c r="L29" s="29"/>
      <c r="M29" s="29"/>
      <c r="N29" s="29"/>
      <c r="O29" s="29"/>
      <c r="P29" s="29"/>
      <c r="Q29" s="29"/>
      <c r="R29" s="29"/>
      <c r="S29" s="29"/>
      <c r="T29" s="30"/>
    </row>
    <row r="30" spans="1:20" ht="23.25" customHeight="1" thickTop="1">
      <c r="A30" s="380" t="s">
        <v>301</v>
      </c>
      <c r="B30" s="381"/>
      <c r="C30" s="382"/>
      <c r="D30" s="383"/>
      <c r="E30" s="384"/>
      <c r="F30" s="389"/>
      <c r="G30" s="204">
        <f>G31+G33+G35</f>
        <v>0</v>
      </c>
      <c r="H30" s="205">
        <f aca="true" t="shared" si="3" ref="H30:T30">H31+H33+H35</f>
        <v>0</v>
      </c>
      <c r="I30" s="205">
        <f t="shared" si="3"/>
        <v>0</v>
      </c>
      <c r="J30" s="205">
        <f t="shared" si="3"/>
        <v>0</v>
      </c>
      <c r="K30" s="205">
        <f t="shared" si="3"/>
        <v>0</v>
      </c>
      <c r="L30" s="205">
        <f t="shared" si="3"/>
        <v>0</v>
      </c>
      <c r="M30" s="205">
        <f t="shared" si="3"/>
        <v>0</v>
      </c>
      <c r="N30" s="205">
        <f t="shared" si="3"/>
        <v>0</v>
      </c>
      <c r="O30" s="205">
        <f t="shared" si="3"/>
        <v>0</v>
      </c>
      <c r="P30" s="205">
        <f t="shared" si="3"/>
        <v>0</v>
      </c>
      <c r="Q30" s="205">
        <f t="shared" si="3"/>
        <v>0</v>
      </c>
      <c r="R30" s="205">
        <f t="shared" si="3"/>
        <v>0</v>
      </c>
      <c r="S30" s="205">
        <f t="shared" si="3"/>
        <v>0</v>
      </c>
      <c r="T30" s="206">
        <f t="shared" si="3"/>
        <v>0</v>
      </c>
    </row>
    <row r="31" spans="1:20" ht="12.75">
      <c r="A31" s="979" t="s">
        <v>302</v>
      </c>
      <c r="B31" s="920"/>
      <c r="C31" s="1004"/>
      <c r="D31" s="789"/>
      <c r="E31" s="774"/>
      <c r="F31" s="1000">
        <f>E31*C31</f>
        <v>0</v>
      </c>
      <c r="G31" s="23">
        <f>G32*$E31</f>
        <v>0</v>
      </c>
      <c r="H31" s="23">
        <f aca="true" t="shared" si="4" ref="H31:T35">H32*$E31</f>
        <v>0</v>
      </c>
      <c r="I31" s="23">
        <f t="shared" si="4"/>
        <v>0</v>
      </c>
      <c r="J31" s="23">
        <f t="shared" si="4"/>
        <v>0</v>
      </c>
      <c r="K31" s="23">
        <f t="shared" si="4"/>
        <v>0</v>
      </c>
      <c r="L31" s="23">
        <f t="shared" si="4"/>
        <v>0</v>
      </c>
      <c r="M31" s="23">
        <f t="shared" si="4"/>
        <v>0</v>
      </c>
      <c r="N31" s="23">
        <f t="shared" si="4"/>
        <v>0</v>
      </c>
      <c r="O31" s="23">
        <f t="shared" si="4"/>
        <v>0</v>
      </c>
      <c r="P31" s="23">
        <f t="shared" si="4"/>
        <v>0</v>
      </c>
      <c r="Q31" s="23">
        <f t="shared" si="4"/>
        <v>0</v>
      </c>
      <c r="R31" s="23">
        <f t="shared" si="4"/>
        <v>0</v>
      </c>
      <c r="S31" s="23">
        <f t="shared" si="4"/>
        <v>0</v>
      </c>
      <c r="T31" s="38">
        <f t="shared" si="4"/>
        <v>0</v>
      </c>
    </row>
    <row r="32" spans="1:20" ht="12.75">
      <c r="A32" s="997"/>
      <c r="B32" s="923"/>
      <c r="C32" s="1005"/>
      <c r="D32" s="850"/>
      <c r="E32" s="775"/>
      <c r="F32" s="829"/>
      <c r="G32" s="29"/>
      <c r="H32" s="29"/>
      <c r="I32" s="29"/>
      <c r="J32" s="29"/>
      <c r="K32" s="29"/>
      <c r="L32" s="29"/>
      <c r="M32" s="29"/>
      <c r="N32" s="29"/>
      <c r="O32" s="29"/>
      <c r="P32" s="29"/>
      <c r="Q32" s="29"/>
      <c r="R32" s="29"/>
      <c r="S32" s="29"/>
      <c r="T32" s="30"/>
    </row>
    <row r="33" spans="1:20" ht="12.75">
      <c r="A33" s="979" t="s">
        <v>303</v>
      </c>
      <c r="B33" s="920"/>
      <c r="C33" s="998"/>
      <c r="D33" s="789"/>
      <c r="E33" s="774"/>
      <c r="F33" s="1000">
        <f>E33*C33</f>
        <v>0</v>
      </c>
      <c r="G33" s="23">
        <f>G34*$E33</f>
        <v>0</v>
      </c>
      <c r="H33" s="23">
        <f t="shared" si="4"/>
        <v>0</v>
      </c>
      <c r="I33" s="23">
        <f t="shared" si="4"/>
        <v>0</v>
      </c>
      <c r="J33" s="23">
        <f t="shared" si="4"/>
        <v>0</v>
      </c>
      <c r="K33" s="23">
        <f t="shared" si="4"/>
        <v>0</v>
      </c>
      <c r="L33" s="23">
        <f t="shared" si="4"/>
        <v>0</v>
      </c>
      <c r="M33" s="23">
        <f t="shared" si="4"/>
        <v>0</v>
      </c>
      <c r="N33" s="23">
        <f t="shared" si="4"/>
        <v>0</v>
      </c>
      <c r="O33" s="23">
        <f t="shared" si="4"/>
        <v>0</v>
      </c>
      <c r="P33" s="23">
        <f t="shared" si="4"/>
        <v>0</v>
      </c>
      <c r="Q33" s="23">
        <f t="shared" si="4"/>
        <v>0</v>
      </c>
      <c r="R33" s="23">
        <f t="shared" si="4"/>
        <v>0</v>
      </c>
      <c r="S33" s="23">
        <f t="shared" si="4"/>
        <v>0</v>
      </c>
      <c r="T33" s="38">
        <f t="shared" si="4"/>
        <v>0</v>
      </c>
    </row>
    <row r="34" spans="1:20" ht="12.75">
      <c r="A34" s="997"/>
      <c r="B34" s="923"/>
      <c r="C34" s="999"/>
      <c r="D34" s="850"/>
      <c r="E34" s="775"/>
      <c r="F34" s="829"/>
      <c r="G34" s="29"/>
      <c r="H34" s="29"/>
      <c r="I34" s="29"/>
      <c r="J34" s="29"/>
      <c r="K34" s="29"/>
      <c r="L34" s="29"/>
      <c r="M34" s="29"/>
      <c r="N34" s="29"/>
      <c r="O34" s="29"/>
      <c r="P34" s="29"/>
      <c r="Q34" s="29"/>
      <c r="R34" s="29"/>
      <c r="S34" s="29"/>
      <c r="T34" s="30"/>
    </row>
    <row r="35" spans="1:20" ht="12.75">
      <c r="A35" s="971" t="s">
        <v>376</v>
      </c>
      <c r="B35" s="928"/>
      <c r="C35" s="1007"/>
      <c r="D35" s="846"/>
      <c r="E35" s="825"/>
      <c r="F35" s="974">
        <f>E35*C35</f>
        <v>0</v>
      </c>
      <c r="G35" s="37">
        <f>G36*$E35</f>
        <v>0</v>
      </c>
      <c r="H35" s="23">
        <f t="shared" si="4"/>
        <v>0</v>
      </c>
      <c r="I35" s="23">
        <f t="shared" si="4"/>
        <v>0</v>
      </c>
      <c r="J35" s="23">
        <f t="shared" si="4"/>
        <v>0</v>
      </c>
      <c r="K35" s="23">
        <f t="shared" si="4"/>
        <v>0</v>
      </c>
      <c r="L35" s="23">
        <f t="shared" si="4"/>
        <v>0</v>
      </c>
      <c r="M35" s="23">
        <f t="shared" si="4"/>
        <v>0</v>
      </c>
      <c r="N35" s="23">
        <f t="shared" si="4"/>
        <v>0</v>
      </c>
      <c r="O35" s="23">
        <f t="shared" si="4"/>
        <v>0</v>
      </c>
      <c r="P35" s="23">
        <f t="shared" si="4"/>
        <v>0</v>
      </c>
      <c r="Q35" s="23">
        <f t="shared" si="4"/>
        <v>0</v>
      </c>
      <c r="R35" s="23">
        <f t="shared" si="4"/>
        <v>0</v>
      </c>
      <c r="S35" s="23">
        <f t="shared" si="4"/>
        <v>0</v>
      </c>
      <c r="T35" s="38">
        <f t="shared" si="4"/>
        <v>0</v>
      </c>
    </row>
    <row r="36" spans="1:20" ht="13.5" thickBot="1">
      <c r="A36" s="1006"/>
      <c r="B36" s="1003"/>
      <c r="C36" s="1008"/>
      <c r="D36" s="1009"/>
      <c r="E36" s="1010"/>
      <c r="F36" s="996"/>
      <c r="G36" s="41"/>
      <c r="H36" s="29"/>
      <c r="I36" s="29"/>
      <c r="J36" s="29"/>
      <c r="K36" s="29"/>
      <c r="L36" s="29"/>
      <c r="M36" s="29"/>
      <c r="N36" s="29"/>
      <c r="O36" s="29"/>
      <c r="P36" s="29"/>
      <c r="Q36" s="29"/>
      <c r="R36" s="29"/>
      <c r="S36" s="29"/>
      <c r="T36" s="30"/>
    </row>
    <row r="37" spans="1:20" ht="23.25" customHeight="1" thickTop="1">
      <c r="A37" s="380" t="s">
        <v>133</v>
      </c>
      <c r="B37" s="381"/>
      <c r="C37" s="382"/>
      <c r="D37" s="383"/>
      <c r="E37" s="384"/>
      <c r="F37" s="389"/>
      <c r="G37" s="204">
        <f>G38+G40+G42+G44+G46+G48+G50+G52+G54+G56</f>
        <v>0</v>
      </c>
      <c r="H37" s="205">
        <f aca="true" t="shared" si="5" ref="H37:T37">H38+H40+H42+H44+H46+H48+H50+H52+H54+H56</f>
        <v>0</v>
      </c>
      <c r="I37" s="205">
        <f t="shared" si="5"/>
        <v>0</v>
      </c>
      <c r="J37" s="205">
        <f t="shared" si="5"/>
        <v>0</v>
      </c>
      <c r="K37" s="205">
        <f t="shared" si="5"/>
        <v>0</v>
      </c>
      <c r="L37" s="205">
        <f t="shared" si="5"/>
        <v>0</v>
      </c>
      <c r="M37" s="205">
        <f t="shared" si="5"/>
        <v>0</v>
      </c>
      <c r="N37" s="205">
        <f t="shared" si="5"/>
        <v>0</v>
      </c>
      <c r="O37" s="205">
        <f t="shared" si="5"/>
        <v>0</v>
      </c>
      <c r="P37" s="205">
        <f t="shared" si="5"/>
        <v>0</v>
      </c>
      <c r="Q37" s="205">
        <f t="shared" si="5"/>
        <v>0</v>
      </c>
      <c r="R37" s="205">
        <f t="shared" si="5"/>
        <v>0</v>
      </c>
      <c r="S37" s="205">
        <f t="shared" si="5"/>
        <v>0</v>
      </c>
      <c r="T37" s="205">
        <f t="shared" si="5"/>
        <v>0</v>
      </c>
    </row>
    <row r="38" spans="1:20" ht="10.5" customHeight="1">
      <c r="A38" s="979" t="s">
        <v>229</v>
      </c>
      <c r="B38" s="980"/>
      <c r="C38" s="977"/>
      <c r="D38" s="846"/>
      <c r="E38" s="825"/>
      <c r="F38" s="976">
        <f>E38*C38</f>
        <v>0</v>
      </c>
      <c r="G38" s="37">
        <f aca="true" t="shared" si="6" ref="G38:L50">G39*$E38</f>
        <v>0</v>
      </c>
      <c r="H38" s="23">
        <f t="shared" si="6"/>
        <v>0</v>
      </c>
      <c r="I38" s="23">
        <f t="shared" si="6"/>
        <v>0</v>
      </c>
      <c r="J38" s="23">
        <f t="shared" si="6"/>
        <v>0</v>
      </c>
      <c r="K38" s="23">
        <f t="shared" si="6"/>
        <v>0</v>
      </c>
      <c r="L38" s="23">
        <f t="shared" si="6"/>
        <v>0</v>
      </c>
      <c r="M38" s="23">
        <f aca="true" t="shared" si="7" ref="M38:T50">M39*$E38</f>
        <v>0</v>
      </c>
      <c r="N38" s="23">
        <f t="shared" si="7"/>
        <v>0</v>
      </c>
      <c r="O38" s="23">
        <f t="shared" si="7"/>
        <v>0</v>
      </c>
      <c r="P38" s="23">
        <f t="shared" si="7"/>
        <v>0</v>
      </c>
      <c r="Q38" s="23">
        <f t="shared" si="7"/>
        <v>0</v>
      </c>
      <c r="R38" s="23">
        <f t="shared" si="7"/>
        <v>0</v>
      </c>
      <c r="S38" s="23">
        <f t="shared" si="7"/>
        <v>0</v>
      </c>
      <c r="T38" s="38">
        <f t="shared" si="7"/>
        <v>0</v>
      </c>
    </row>
    <row r="39" spans="1:20" ht="12.75">
      <c r="A39" s="981"/>
      <c r="B39" s="982"/>
      <c r="C39" s="978"/>
      <c r="D39" s="850"/>
      <c r="E39" s="775"/>
      <c r="F39" s="829"/>
      <c r="G39" s="42"/>
      <c r="H39" s="31"/>
      <c r="I39" s="31"/>
      <c r="J39" s="31"/>
      <c r="K39" s="31"/>
      <c r="L39" s="31"/>
      <c r="M39" s="31"/>
      <c r="N39" s="31"/>
      <c r="O39" s="31"/>
      <c r="P39" s="31"/>
      <c r="Q39" s="31"/>
      <c r="R39" s="31"/>
      <c r="S39" s="31"/>
      <c r="T39" s="32"/>
    </row>
    <row r="40" spans="1:20" ht="10.5" customHeight="1">
      <c r="A40" s="979" t="s">
        <v>231</v>
      </c>
      <c r="B40" s="980"/>
      <c r="C40" s="977"/>
      <c r="D40" s="846"/>
      <c r="E40" s="825"/>
      <c r="F40" s="976">
        <f>E40*C40</f>
        <v>0</v>
      </c>
      <c r="G40" s="37">
        <f t="shared" si="6"/>
        <v>0</v>
      </c>
      <c r="H40" s="23">
        <f t="shared" si="6"/>
        <v>0</v>
      </c>
      <c r="I40" s="23">
        <f t="shared" si="6"/>
        <v>0</v>
      </c>
      <c r="J40" s="23">
        <f t="shared" si="6"/>
        <v>0</v>
      </c>
      <c r="K40" s="23">
        <f t="shared" si="6"/>
        <v>0</v>
      </c>
      <c r="L40" s="23">
        <f t="shared" si="6"/>
        <v>0</v>
      </c>
      <c r="M40" s="23">
        <f t="shared" si="7"/>
        <v>0</v>
      </c>
      <c r="N40" s="23">
        <f t="shared" si="7"/>
        <v>0</v>
      </c>
      <c r="O40" s="23">
        <f t="shared" si="7"/>
        <v>0</v>
      </c>
      <c r="P40" s="23">
        <f t="shared" si="7"/>
        <v>0</v>
      </c>
      <c r="Q40" s="23">
        <f t="shared" si="7"/>
        <v>0</v>
      </c>
      <c r="R40" s="23">
        <f t="shared" si="7"/>
        <v>0</v>
      </c>
      <c r="S40" s="23">
        <f t="shared" si="7"/>
        <v>0</v>
      </c>
      <c r="T40" s="38">
        <f t="shared" si="7"/>
        <v>0</v>
      </c>
    </row>
    <row r="41" spans="1:20" ht="12.75">
      <c r="A41" s="981"/>
      <c r="B41" s="982"/>
      <c r="C41" s="978"/>
      <c r="D41" s="850"/>
      <c r="E41" s="775"/>
      <c r="F41" s="829"/>
      <c r="G41" s="42"/>
      <c r="H41" s="31"/>
      <c r="I41" s="31"/>
      <c r="J41" s="31"/>
      <c r="K41" s="31"/>
      <c r="L41" s="31"/>
      <c r="M41" s="31"/>
      <c r="N41" s="31"/>
      <c r="O41" s="31"/>
      <c r="P41" s="31"/>
      <c r="Q41" s="31"/>
      <c r="R41" s="31"/>
      <c r="S41" s="31"/>
      <c r="T41" s="32"/>
    </row>
    <row r="42" spans="1:20" ht="10.5" customHeight="1">
      <c r="A42" s="979" t="s">
        <v>230</v>
      </c>
      <c r="B42" s="980"/>
      <c r="C42" s="977"/>
      <c r="D42" s="846"/>
      <c r="E42" s="825"/>
      <c r="F42" s="976">
        <f>E42*C42</f>
        <v>0</v>
      </c>
      <c r="G42" s="37">
        <f t="shared" si="6"/>
        <v>0</v>
      </c>
      <c r="H42" s="23">
        <f t="shared" si="6"/>
        <v>0</v>
      </c>
      <c r="I42" s="23">
        <f t="shared" si="6"/>
        <v>0</v>
      </c>
      <c r="J42" s="23">
        <f t="shared" si="6"/>
        <v>0</v>
      </c>
      <c r="K42" s="23">
        <f t="shared" si="6"/>
        <v>0</v>
      </c>
      <c r="L42" s="23">
        <f t="shared" si="6"/>
        <v>0</v>
      </c>
      <c r="M42" s="23">
        <f t="shared" si="7"/>
        <v>0</v>
      </c>
      <c r="N42" s="23">
        <f t="shared" si="7"/>
        <v>0</v>
      </c>
      <c r="O42" s="23">
        <f t="shared" si="7"/>
        <v>0</v>
      </c>
      <c r="P42" s="23">
        <f t="shared" si="7"/>
        <v>0</v>
      </c>
      <c r="Q42" s="23">
        <f t="shared" si="7"/>
        <v>0</v>
      </c>
      <c r="R42" s="23">
        <f t="shared" si="7"/>
        <v>0</v>
      </c>
      <c r="S42" s="23">
        <f t="shared" si="7"/>
        <v>0</v>
      </c>
      <c r="T42" s="38">
        <f t="shared" si="7"/>
        <v>0</v>
      </c>
    </row>
    <row r="43" spans="1:20" ht="12.75">
      <c r="A43" s="981"/>
      <c r="B43" s="982"/>
      <c r="C43" s="978"/>
      <c r="D43" s="850"/>
      <c r="E43" s="775"/>
      <c r="F43" s="829"/>
      <c r="G43" s="42"/>
      <c r="H43" s="31"/>
      <c r="I43" s="31"/>
      <c r="J43" s="31"/>
      <c r="K43" s="31"/>
      <c r="L43" s="31"/>
      <c r="M43" s="31"/>
      <c r="N43" s="31"/>
      <c r="O43" s="31"/>
      <c r="P43" s="31"/>
      <c r="Q43" s="31"/>
      <c r="R43" s="31"/>
      <c r="S43" s="31"/>
      <c r="T43" s="32"/>
    </row>
    <row r="44" spans="1:20" ht="10.5" customHeight="1">
      <c r="A44" s="979" t="s">
        <v>233</v>
      </c>
      <c r="B44" s="980"/>
      <c r="C44" s="977"/>
      <c r="D44" s="846"/>
      <c r="E44" s="825"/>
      <c r="F44" s="976">
        <f>E44*C44</f>
        <v>0</v>
      </c>
      <c r="G44" s="37">
        <f t="shared" si="6"/>
        <v>0</v>
      </c>
      <c r="H44" s="23">
        <f t="shared" si="6"/>
        <v>0</v>
      </c>
      <c r="I44" s="23">
        <f t="shared" si="6"/>
        <v>0</v>
      </c>
      <c r="J44" s="23">
        <f t="shared" si="6"/>
        <v>0</v>
      </c>
      <c r="K44" s="23">
        <f t="shared" si="6"/>
        <v>0</v>
      </c>
      <c r="L44" s="23">
        <f t="shared" si="6"/>
        <v>0</v>
      </c>
      <c r="M44" s="23">
        <f t="shared" si="7"/>
        <v>0</v>
      </c>
      <c r="N44" s="23">
        <f t="shared" si="7"/>
        <v>0</v>
      </c>
      <c r="O44" s="23">
        <f t="shared" si="7"/>
        <v>0</v>
      </c>
      <c r="P44" s="23">
        <f t="shared" si="7"/>
        <v>0</v>
      </c>
      <c r="Q44" s="23">
        <f t="shared" si="7"/>
        <v>0</v>
      </c>
      <c r="R44" s="23">
        <f t="shared" si="7"/>
        <v>0</v>
      </c>
      <c r="S44" s="23">
        <f t="shared" si="7"/>
        <v>0</v>
      </c>
      <c r="T44" s="38">
        <f t="shared" si="7"/>
        <v>0</v>
      </c>
    </row>
    <row r="45" spans="1:20" ht="12.75">
      <c r="A45" s="981"/>
      <c r="B45" s="982"/>
      <c r="C45" s="978"/>
      <c r="D45" s="850"/>
      <c r="E45" s="775"/>
      <c r="F45" s="829"/>
      <c r="G45" s="42"/>
      <c r="H45" s="31"/>
      <c r="I45" s="31"/>
      <c r="J45" s="31"/>
      <c r="K45" s="31"/>
      <c r="L45" s="31"/>
      <c r="M45" s="330"/>
      <c r="N45" s="330"/>
      <c r="O45" s="31"/>
      <c r="P45" s="31"/>
      <c r="Q45" s="31"/>
      <c r="R45" s="31"/>
      <c r="S45" s="31"/>
      <c r="T45" s="32"/>
    </row>
    <row r="46" spans="1:20" ht="10.5" customHeight="1">
      <c r="A46" s="979" t="s">
        <v>234</v>
      </c>
      <c r="B46" s="980"/>
      <c r="C46" s="977"/>
      <c r="D46" s="846"/>
      <c r="E46" s="825"/>
      <c r="F46" s="976">
        <f>E46*C46</f>
        <v>0</v>
      </c>
      <c r="G46" s="37">
        <f t="shared" si="6"/>
        <v>0</v>
      </c>
      <c r="H46" s="23">
        <f t="shared" si="6"/>
        <v>0</v>
      </c>
      <c r="I46" s="23">
        <f t="shared" si="6"/>
        <v>0</v>
      </c>
      <c r="J46" s="23">
        <f t="shared" si="6"/>
        <v>0</v>
      </c>
      <c r="K46" s="23">
        <f t="shared" si="6"/>
        <v>0</v>
      </c>
      <c r="L46" s="23">
        <f t="shared" si="6"/>
        <v>0</v>
      </c>
      <c r="M46" s="23">
        <f t="shared" si="7"/>
        <v>0</v>
      </c>
      <c r="N46" s="23">
        <f t="shared" si="7"/>
        <v>0</v>
      </c>
      <c r="O46" s="23">
        <f t="shared" si="7"/>
        <v>0</v>
      </c>
      <c r="P46" s="23">
        <f t="shared" si="7"/>
        <v>0</v>
      </c>
      <c r="Q46" s="23">
        <f t="shared" si="7"/>
        <v>0</v>
      </c>
      <c r="R46" s="23">
        <f t="shared" si="7"/>
        <v>0</v>
      </c>
      <c r="S46" s="23">
        <f t="shared" si="7"/>
        <v>0</v>
      </c>
      <c r="T46" s="38">
        <f t="shared" si="7"/>
        <v>0</v>
      </c>
    </row>
    <row r="47" spans="1:20" ht="12.75">
      <c r="A47" s="981"/>
      <c r="B47" s="982"/>
      <c r="C47" s="978"/>
      <c r="D47" s="850"/>
      <c r="E47" s="775"/>
      <c r="F47" s="829"/>
      <c r="G47" s="42"/>
      <c r="H47" s="31"/>
      <c r="I47" s="31"/>
      <c r="J47" s="31"/>
      <c r="K47" s="31"/>
      <c r="L47" s="31"/>
      <c r="M47" s="330"/>
      <c r="N47" s="330"/>
      <c r="O47" s="31"/>
      <c r="P47" s="31"/>
      <c r="Q47" s="31"/>
      <c r="R47" s="31"/>
      <c r="S47" s="31"/>
      <c r="T47" s="32"/>
    </row>
    <row r="48" spans="1:20" ht="10.5" customHeight="1">
      <c r="A48" s="979" t="s">
        <v>236</v>
      </c>
      <c r="B48" s="980"/>
      <c r="C48" s="977"/>
      <c r="D48" s="846"/>
      <c r="E48" s="825"/>
      <c r="F48" s="976">
        <f>E48*C48</f>
        <v>0</v>
      </c>
      <c r="G48" s="37">
        <f t="shared" si="6"/>
        <v>0</v>
      </c>
      <c r="H48" s="23">
        <f t="shared" si="6"/>
        <v>0</v>
      </c>
      <c r="I48" s="23">
        <f t="shared" si="6"/>
        <v>0</v>
      </c>
      <c r="J48" s="23">
        <f t="shared" si="6"/>
        <v>0</v>
      </c>
      <c r="K48" s="23">
        <f t="shared" si="6"/>
        <v>0</v>
      </c>
      <c r="L48" s="23">
        <f t="shared" si="6"/>
        <v>0</v>
      </c>
      <c r="M48" s="23">
        <f t="shared" si="7"/>
        <v>0</v>
      </c>
      <c r="N48" s="23">
        <f t="shared" si="7"/>
        <v>0</v>
      </c>
      <c r="O48" s="23">
        <f t="shared" si="7"/>
        <v>0</v>
      </c>
      <c r="P48" s="23">
        <f t="shared" si="7"/>
        <v>0</v>
      </c>
      <c r="Q48" s="23">
        <f t="shared" si="7"/>
        <v>0</v>
      </c>
      <c r="R48" s="23">
        <f t="shared" si="7"/>
        <v>0</v>
      </c>
      <c r="S48" s="23">
        <f t="shared" si="7"/>
        <v>0</v>
      </c>
      <c r="T48" s="38">
        <f t="shared" si="7"/>
        <v>0</v>
      </c>
    </row>
    <row r="49" spans="1:20" ht="12.75">
      <c r="A49" s="981"/>
      <c r="B49" s="982"/>
      <c r="C49" s="978"/>
      <c r="D49" s="850"/>
      <c r="E49" s="775"/>
      <c r="F49" s="829"/>
      <c r="G49" s="42"/>
      <c r="H49" s="31"/>
      <c r="I49" s="31"/>
      <c r="J49" s="31"/>
      <c r="K49" s="31"/>
      <c r="L49" s="31"/>
      <c r="M49" s="330"/>
      <c r="N49" s="330"/>
      <c r="O49" s="31"/>
      <c r="P49" s="31"/>
      <c r="Q49" s="31"/>
      <c r="R49" s="31"/>
      <c r="S49" s="31"/>
      <c r="T49" s="32"/>
    </row>
    <row r="50" spans="1:20" ht="10.5" customHeight="1">
      <c r="A50" s="979" t="s">
        <v>235</v>
      </c>
      <c r="B50" s="980"/>
      <c r="C50" s="977"/>
      <c r="D50" s="846"/>
      <c r="E50" s="825"/>
      <c r="F50" s="976">
        <f>E50*C50</f>
        <v>0</v>
      </c>
      <c r="G50" s="37">
        <f t="shared" si="6"/>
        <v>0</v>
      </c>
      <c r="H50" s="23">
        <f t="shared" si="6"/>
        <v>0</v>
      </c>
      <c r="I50" s="23">
        <f t="shared" si="6"/>
        <v>0</v>
      </c>
      <c r="J50" s="23">
        <f t="shared" si="6"/>
        <v>0</v>
      </c>
      <c r="K50" s="23">
        <f t="shared" si="6"/>
        <v>0</v>
      </c>
      <c r="L50" s="23">
        <f t="shared" si="6"/>
        <v>0</v>
      </c>
      <c r="M50" s="23">
        <f t="shared" si="7"/>
        <v>0</v>
      </c>
      <c r="N50" s="23">
        <f t="shared" si="7"/>
        <v>0</v>
      </c>
      <c r="O50" s="23">
        <f t="shared" si="7"/>
        <v>0</v>
      </c>
      <c r="P50" s="23">
        <f t="shared" si="7"/>
        <v>0</v>
      </c>
      <c r="Q50" s="23">
        <f t="shared" si="7"/>
        <v>0</v>
      </c>
      <c r="R50" s="23">
        <f t="shared" si="7"/>
        <v>0</v>
      </c>
      <c r="S50" s="23">
        <f t="shared" si="7"/>
        <v>0</v>
      </c>
      <c r="T50" s="38">
        <f t="shared" si="7"/>
        <v>0</v>
      </c>
    </row>
    <row r="51" spans="1:20" ht="12.75">
      <c r="A51" s="981"/>
      <c r="B51" s="982"/>
      <c r="C51" s="978"/>
      <c r="D51" s="850"/>
      <c r="E51" s="775"/>
      <c r="F51" s="829"/>
      <c r="G51" s="42"/>
      <c r="H51" s="31"/>
      <c r="I51" s="31"/>
      <c r="J51" s="31"/>
      <c r="K51" s="31"/>
      <c r="L51" s="31"/>
      <c r="M51" s="330"/>
      <c r="N51" s="330"/>
      <c r="O51" s="31"/>
      <c r="P51" s="31"/>
      <c r="Q51" s="31"/>
      <c r="R51" s="31"/>
      <c r="S51" s="31"/>
      <c r="T51" s="32"/>
    </row>
    <row r="52" spans="1:20" ht="12.75">
      <c r="A52" s="984" t="s">
        <v>50</v>
      </c>
      <c r="B52" s="987" t="s">
        <v>380</v>
      </c>
      <c r="C52" s="983"/>
      <c r="D52" s="908"/>
      <c r="E52" s="989"/>
      <c r="F52" s="969">
        <f>E52*C52</f>
        <v>0</v>
      </c>
      <c r="G52" s="37">
        <f aca="true" t="shared" si="8" ref="G52:T54">G53*$E52</f>
        <v>0</v>
      </c>
      <c r="H52" s="23">
        <f t="shared" si="8"/>
        <v>0</v>
      </c>
      <c r="I52" s="23">
        <f t="shared" si="8"/>
        <v>0</v>
      </c>
      <c r="J52" s="23">
        <f t="shared" si="8"/>
        <v>0</v>
      </c>
      <c r="K52" s="23">
        <f t="shared" si="8"/>
        <v>0</v>
      </c>
      <c r="L52" s="23">
        <f t="shared" si="8"/>
        <v>0</v>
      </c>
      <c r="M52" s="23">
        <f t="shared" si="8"/>
        <v>0</v>
      </c>
      <c r="N52" s="23">
        <f t="shared" si="8"/>
        <v>0</v>
      </c>
      <c r="O52" s="23">
        <f t="shared" si="8"/>
        <v>0</v>
      </c>
      <c r="P52" s="23">
        <f t="shared" si="8"/>
        <v>0</v>
      </c>
      <c r="Q52" s="23">
        <f t="shared" si="8"/>
        <v>0</v>
      </c>
      <c r="R52" s="23">
        <f t="shared" si="8"/>
        <v>0</v>
      </c>
      <c r="S52" s="23">
        <f t="shared" si="8"/>
        <v>0</v>
      </c>
      <c r="T52" s="38">
        <f t="shared" si="8"/>
        <v>0</v>
      </c>
    </row>
    <row r="53" spans="1:20" ht="12.75">
      <c r="A53" s="985"/>
      <c r="B53" s="988"/>
      <c r="C53" s="983"/>
      <c r="D53" s="908"/>
      <c r="E53" s="989"/>
      <c r="F53" s="970"/>
      <c r="G53" s="42"/>
      <c r="H53" s="31"/>
      <c r="I53" s="31"/>
      <c r="J53" s="31"/>
      <c r="K53" s="31"/>
      <c r="L53" s="31"/>
      <c r="M53" s="31"/>
      <c r="N53" s="31"/>
      <c r="O53" s="31"/>
      <c r="P53" s="31"/>
      <c r="Q53" s="31"/>
      <c r="R53" s="31"/>
      <c r="S53" s="31"/>
      <c r="T53" s="32"/>
    </row>
    <row r="54" spans="1:20" ht="12.75">
      <c r="A54" s="984" t="s">
        <v>50</v>
      </c>
      <c r="B54" s="987" t="s">
        <v>378</v>
      </c>
      <c r="C54" s="983"/>
      <c r="D54" s="908"/>
      <c r="E54" s="989"/>
      <c r="F54" s="969">
        <f>E54*C54</f>
        <v>0</v>
      </c>
      <c r="G54" s="37">
        <f t="shared" si="8"/>
        <v>0</v>
      </c>
      <c r="H54" s="23">
        <f t="shared" si="8"/>
        <v>0</v>
      </c>
      <c r="I54" s="23">
        <f t="shared" si="8"/>
        <v>0</v>
      </c>
      <c r="J54" s="23">
        <f t="shared" si="8"/>
        <v>0</v>
      </c>
      <c r="K54" s="23">
        <f t="shared" si="8"/>
        <v>0</v>
      </c>
      <c r="L54" s="23">
        <f t="shared" si="8"/>
        <v>0</v>
      </c>
      <c r="M54" s="23">
        <f t="shared" si="8"/>
        <v>0</v>
      </c>
      <c r="N54" s="23">
        <f t="shared" si="8"/>
        <v>0</v>
      </c>
      <c r="O54" s="23">
        <f t="shared" si="8"/>
        <v>0</v>
      </c>
      <c r="P54" s="23">
        <f t="shared" si="8"/>
        <v>0</v>
      </c>
      <c r="Q54" s="23">
        <f t="shared" si="8"/>
        <v>0</v>
      </c>
      <c r="R54" s="23">
        <f t="shared" si="8"/>
        <v>0</v>
      </c>
      <c r="S54" s="23">
        <f t="shared" si="8"/>
        <v>0</v>
      </c>
      <c r="T54" s="38">
        <f t="shared" si="8"/>
        <v>0</v>
      </c>
    </row>
    <row r="55" spans="1:20" ht="12.75">
      <c r="A55" s="985"/>
      <c r="B55" s="988"/>
      <c r="C55" s="983"/>
      <c r="D55" s="908"/>
      <c r="E55" s="989"/>
      <c r="F55" s="970"/>
      <c r="G55" s="42"/>
      <c r="H55" s="31"/>
      <c r="I55" s="31"/>
      <c r="J55" s="31"/>
      <c r="K55" s="31"/>
      <c r="L55" s="31"/>
      <c r="M55" s="31"/>
      <c r="N55" s="31"/>
      <c r="O55" s="31"/>
      <c r="P55" s="31"/>
      <c r="Q55" s="31"/>
      <c r="R55" s="31"/>
      <c r="S55" s="31"/>
      <c r="T55" s="32"/>
    </row>
    <row r="56" spans="1:20" ht="12.75">
      <c r="A56" s="984" t="s">
        <v>50</v>
      </c>
      <c r="B56" s="1028" t="s">
        <v>379</v>
      </c>
      <c r="C56" s="983"/>
      <c r="D56" s="908"/>
      <c r="E56" s="989"/>
      <c r="F56" s="969">
        <f>E56*C56</f>
        <v>0</v>
      </c>
      <c r="G56" s="37">
        <f aca="true" t="shared" si="9" ref="G56:T56">G57*$E56</f>
        <v>0</v>
      </c>
      <c r="H56" s="23">
        <f t="shared" si="9"/>
        <v>0</v>
      </c>
      <c r="I56" s="23">
        <f t="shared" si="9"/>
        <v>0</v>
      </c>
      <c r="J56" s="23">
        <f t="shared" si="9"/>
        <v>0</v>
      </c>
      <c r="K56" s="23">
        <f t="shared" si="9"/>
        <v>0</v>
      </c>
      <c r="L56" s="23">
        <f t="shared" si="9"/>
        <v>0</v>
      </c>
      <c r="M56" s="23">
        <f t="shared" si="9"/>
        <v>0</v>
      </c>
      <c r="N56" s="23">
        <f t="shared" si="9"/>
        <v>0</v>
      </c>
      <c r="O56" s="23">
        <f t="shared" si="9"/>
        <v>0</v>
      </c>
      <c r="P56" s="23">
        <f t="shared" si="9"/>
        <v>0</v>
      </c>
      <c r="Q56" s="23">
        <f t="shared" si="9"/>
        <v>0</v>
      </c>
      <c r="R56" s="23">
        <f t="shared" si="9"/>
        <v>0</v>
      </c>
      <c r="S56" s="23">
        <f t="shared" si="9"/>
        <v>0</v>
      </c>
      <c r="T56" s="38">
        <f t="shared" si="9"/>
        <v>0</v>
      </c>
    </row>
    <row r="57" spans="1:20" ht="13.5" thickBot="1">
      <c r="A57" s="1025"/>
      <c r="B57" s="1029"/>
      <c r="C57" s="1020"/>
      <c r="D57" s="1017"/>
      <c r="E57" s="1014"/>
      <c r="F57" s="1013"/>
      <c r="G57" s="44"/>
      <c r="H57" s="35"/>
      <c r="I57" s="35"/>
      <c r="J57" s="35"/>
      <c r="K57" s="35"/>
      <c r="L57" s="35"/>
      <c r="M57" s="35"/>
      <c r="N57" s="35"/>
      <c r="O57" s="35"/>
      <c r="P57" s="35"/>
      <c r="Q57" s="35"/>
      <c r="R57" s="35"/>
      <c r="S57" s="35"/>
      <c r="T57" s="36"/>
    </row>
    <row r="58" spans="1:20" ht="23.25" customHeight="1" thickTop="1">
      <c r="A58" s="386" t="s">
        <v>155</v>
      </c>
      <c r="B58" s="387"/>
      <c r="C58" s="382"/>
      <c r="D58" s="383"/>
      <c r="E58" s="384"/>
      <c r="F58" s="388"/>
      <c r="G58" s="204">
        <f>G59+G61+G63+G65+G67+G69+G71+G73+G75+G77+G79+G81+G83+G85+G87</f>
        <v>0</v>
      </c>
      <c r="H58" s="205">
        <f>H59+H61+H63+H65+H67+H69+H71+H73+H75+H77+H79+H81+H83+H85+H87</f>
        <v>0</v>
      </c>
      <c r="I58" s="205">
        <f>I59+I61+I63+I65+I67+I69+I71+I73+I75+I77+I79+I81+I83+I85+I87</f>
        <v>0</v>
      </c>
      <c r="J58" s="205">
        <f>J59+J61+J63+J65+J67+J69+J71+J73+J75+J77+J79+J81+J83+J85+J87</f>
        <v>0</v>
      </c>
      <c r="K58" s="205">
        <f>K59+K61+K63+K65+K67+K69+K71+K73+K75+K77+K79+K81+K83+K85+K87</f>
        <v>0</v>
      </c>
      <c r="L58" s="205">
        <f>L59+L61+L63+L65+L67+L69+L71+L77+L79+L81+L83+L85+L87</f>
        <v>0</v>
      </c>
      <c r="M58" s="205">
        <f>M59+M61+M63+M65+M67+M69+M71+M73+M75+M77+M79+M81+M83+M85+M87</f>
        <v>0</v>
      </c>
      <c r="N58" s="205">
        <f>N59+N61+N63+N65+N67+N69+N71+N73+N75+N77+N79+N81+N83+N85+N87</f>
        <v>0</v>
      </c>
      <c r="O58" s="205">
        <f>O59+O61+O63+O65+O67+O69+O71+O73+O75+O77+O81+O83+O85+O87</f>
        <v>0</v>
      </c>
      <c r="P58" s="205">
        <f>P59+P61+P63+P65+P67+P69+P71+P73+P75+P81+P83+P85+P87</f>
        <v>0</v>
      </c>
      <c r="Q58" s="205">
        <f>Q59+Q61+Q63+Q65+Q67+Q69+Q71+Q73+Q75+Q81+Q83+Q85+Q87</f>
        <v>0</v>
      </c>
      <c r="R58" s="205">
        <f>R59+R61+R63+R65+R67+R69+R71+R73+R75+R81+R83+R85+R87</f>
        <v>0</v>
      </c>
      <c r="S58" s="205">
        <f>S59+S61+S63+S65+S67+S69+S71+S73+S75+S81+S83+S85+S87</f>
        <v>0</v>
      </c>
      <c r="T58" s="205">
        <f>T59+T61+T63+T65+T67+T69+T71+T73+T75+T81+T83+T85+T87</f>
        <v>0</v>
      </c>
    </row>
    <row r="59" spans="1:20" ht="12.75">
      <c r="A59" s="979" t="s">
        <v>131</v>
      </c>
      <c r="B59" s="1048"/>
      <c r="C59" s="993"/>
      <c r="D59" s="789"/>
      <c r="E59" s="774"/>
      <c r="F59" s="1015">
        <f>E59*C59</f>
        <v>0</v>
      </c>
      <c r="G59" s="37">
        <f aca="true" t="shared" si="10" ref="G59:T59">G60*$E59</f>
        <v>0</v>
      </c>
      <c r="H59" s="23">
        <f t="shared" si="10"/>
        <v>0</v>
      </c>
      <c r="I59" s="23">
        <f t="shared" si="10"/>
        <v>0</v>
      </c>
      <c r="J59" s="23">
        <f t="shared" si="10"/>
        <v>0</v>
      </c>
      <c r="K59" s="23">
        <f t="shared" si="10"/>
        <v>0</v>
      </c>
      <c r="L59" s="23">
        <f t="shared" si="10"/>
        <v>0</v>
      </c>
      <c r="M59" s="23">
        <f t="shared" si="10"/>
        <v>0</v>
      </c>
      <c r="N59" s="23">
        <f t="shared" si="10"/>
        <v>0</v>
      </c>
      <c r="O59" s="23">
        <f t="shared" si="10"/>
        <v>0</v>
      </c>
      <c r="P59" s="23">
        <f t="shared" si="10"/>
        <v>0</v>
      </c>
      <c r="Q59" s="23">
        <f t="shared" si="10"/>
        <v>0</v>
      </c>
      <c r="R59" s="23">
        <f t="shared" si="10"/>
        <v>0</v>
      </c>
      <c r="S59" s="23">
        <f t="shared" si="10"/>
        <v>0</v>
      </c>
      <c r="T59" s="38">
        <f t="shared" si="10"/>
        <v>0</v>
      </c>
    </row>
    <row r="60" spans="1:20" ht="12.75">
      <c r="A60" s="1030"/>
      <c r="B60" s="1049"/>
      <c r="C60" s="1031"/>
      <c r="D60" s="986"/>
      <c r="E60" s="1018"/>
      <c r="F60" s="1016"/>
      <c r="G60" s="39"/>
      <c r="H60" s="24"/>
      <c r="I60" s="25"/>
      <c r="J60" s="24"/>
      <c r="K60" s="24"/>
      <c r="L60" s="24"/>
      <c r="M60" s="24"/>
      <c r="N60" s="24"/>
      <c r="O60" s="24"/>
      <c r="P60" s="24"/>
      <c r="Q60" s="24"/>
      <c r="R60" s="24"/>
      <c r="S60" s="24"/>
      <c r="T60" s="26"/>
    </row>
    <row r="61" spans="1:20" ht="12.75">
      <c r="A61" s="1035" t="s">
        <v>361</v>
      </c>
      <c r="B61" s="1036"/>
      <c r="C61" s="994"/>
      <c r="D61" s="990"/>
      <c r="E61" s="989"/>
      <c r="F61" s="1011">
        <f>E61*C61</f>
        <v>0</v>
      </c>
      <c r="G61" s="37">
        <f aca="true" t="shared" si="11" ref="G61:T81">G62*$E61</f>
        <v>0</v>
      </c>
      <c r="H61" s="23">
        <f t="shared" si="11"/>
        <v>0</v>
      </c>
      <c r="I61" s="23">
        <f t="shared" si="11"/>
        <v>0</v>
      </c>
      <c r="J61" s="23">
        <f t="shared" si="11"/>
        <v>0</v>
      </c>
      <c r="K61" s="23">
        <f t="shared" si="11"/>
        <v>0</v>
      </c>
      <c r="L61" s="23">
        <f t="shared" si="11"/>
        <v>0</v>
      </c>
      <c r="M61" s="23">
        <f t="shared" si="11"/>
        <v>0</v>
      </c>
      <c r="N61" s="23">
        <f t="shared" si="11"/>
        <v>0</v>
      </c>
      <c r="O61" s="23">
        <f t="shared" si="11"/>
        <v>0</v>
      </c>
      <c r="P61" s="23">
        <f t="shared" si="11"/>
        <v>0</v>
      </c>
      <c r="Q61" s="23">
        <f t="shared" si="11"/>
        <v>0</v>
      </c>
      <c r="R61" s="23">
        <f t="shared" si="11"/>
        <v>0</v>
      </c>
      <c r="S61" s="23">
        <f t="shared" si="11"/>
        <v>0</v>
      </c>
      <c r="T61" s="38">
        <f t="shared" si="11"/>
        <v>0</v>
      </c>
    </row>
    <row r="62" spans="1:20" ht="12.75">
      <c r="A62" s="992"/>
      <c r="B62" s="1037"/>
      <c r="C62" s="978"/>
      <c r="D62" s="850"/>
      <c r="E62" s="989"/>
      <c r="F62" s="1012"/>
      <c r="G62" s="40"/>
      <c r="H62" s="27"/>
      <c r="I62" s="601"/>
      <c r="J62" s="27"/>
      <c r="K62" s="27"/>
      <c r="L62" s="27"/>
      <c r="M62" s="27"/>
      <c r="N62" s="27"/>
      <c r="O62" s="27"/>
      <c r="P62" s="27"/>
      <c r="Q62" s="27"/>
      <c r="R62" s="27"/>
      <c r="S62" s="27"/>
      <c r="T62" s="28"/>
    </row>
    <row r="63" spans="1:20" ht="12.75">
      <c r="A63" s="1035" t="s">
        <v>363</v>
      </c>
      <c r="B63" s="1036"/>
      <c r="C63" s="994"/>
      <c r="D63" s="990"/>
      <c r="E63" s="991"/>
      <c r="F63" s="1011">
        <f>E63*C63</f>
        <v>0</v>
      </c>
      <c r="G63" s="37">
        <f t="shared" si="11"/>
        <v>0</v>
      </c>
      <c r="H63" s="23">
        <f t="shared" si="11"/>
        <v>0</v>
      </c>
      <c r="I63" s="23">
        <f t="shared" si="11"/>
        <v>0</v>
      </c>
      <c r="J63" s="23">
        <f t="shared" si="11"/>
        <v>0</v>
      </c>
      <c r="K63" s="23">
        <f t="shared" si="11"/>
        <v>0</v>
      </c>
      <c r="L63" s="23">
        <f t="shared" si="11"/>
        <v>0</v>
      </c>
      <c r="M63" s="23">
        <f t="shared" si="11"/>
        <v>0</v>
      </c>
      <c r="N63" s="23">
        <f t="shared" si="11"/>
        <v>0</v>
      </c>
      <c r="O63" s="23">
        <f t="shared" si="11"/>
        <v>0</v>
      </c>
      <c r="P63" s="23">
        <f t="shared" si="11"/>
        <v>0</v>
      </c>
      <c r="Q63" s="23">
        <f t="shared" si="11"/>
        <v>0</v>
      </c>
      <c r="R63" s="23">
        <f t="shared" si="11"/>
        <v>0</v>
      </c>
      <c r="S63" s="23">
        <f t="shared" si="11"/>
        <v>0</v>
      </c>
      <c r="T63" s="38">
        <f t="shared" si="11"/>
        <v>0</v>
      </c>
    </row>
    <row r="64" spans="1:20" ht="12.75">
      <c r="A64" s="992"/>
      <c r="B64" s="1037"/>
      <c r="C64" s="978"/>
      <c r="D64" s="850"/>
      <c r="E64" s="775"/>
      <c r="F64" s="1012"/>
      <c r="G64" s="40"/>
      <c r="H64" s="27"/>
      <c r="I64" s="27"/>
      <c r="J64" s="601"/>
      <c r="K64" s="601"/>
      <c r="L64" s="27"/>
      <c r="M64" s="27"/>
      <c r="N64" s="27"/>
      <c r="O64" s="27"/>
      <c r="P64" s="27"/>
      <c r="Q64" s="27"/>
      <c r="R64" s="27"/>
      <c r="S64" s="27"/>
      <c r="T64" s="28"/>
    </row>
    <row r="65" spans="1:20" ht="12.75">
      <c r="A65" s="1035" t="s">
        <v>362</v>
      </c>
      <c r="B65" s="1036"/>
      <c r="C65" s="994"/>
      <c r="D65" s="990"/>
      <c r="E65" s="991"/>
      <c r="F65" s="565"/>
      <c r="G65" s="37">
        <f t="shared" si="11"/>
        <v>0</v>
      </c>
      <c r="H65" s="23">
        <f t="shared" si="11"/>
        <v>0</v>
      </c>
      <c r="I65" s="23">
        <f t="shared" si="11"/>
        <v>0</v>
      </c>
      <c r="J65" s="23">
        <f t="shared" si="11"/>
        <v>0</v>
      </c>
      <c r="K65" s="23">
        <f t="shared" si="11"/>
        <v>0</v>
      </c>
      <c r="L65" s="23">
        <f t="shared" si="11"/>
        <v>0</v>
      </c>
      <c r="M65" s="23">
        <f t="shared" si="11"/>
        <v>0</v>
      </c>
      <c r="N65" s="23">
        <f t="shared" si="11"/>
        <v>0</v>
      </c>
      <c r="O65" s="23">
        <f t="shared" si="11"/>
        <v>0</v>
      </c>
      <c r="P65" s="23">
        <f t="shared" si="11"/>
        <v>0</v>
      </c>
      <c r="Q65" s="23">
        <f t="shared" si="11"/>
        <v>0</v>
      </c>
      <c r="R65" s="23">
        <f t="shared" si="11"/>
        <v>0</v>
      </c>
      <c r="S65" s="23">
        <f t="shared" si="11"/>
        <v>0</v>
      </c>
      <c r="T65" s="38">
        <f t="shared" si="11"/>
        <v>0</v>
      </c>
    </row>
    <row r="66" spans="1:20" ht="12.75">
      <c r="A66" s="992"/>
      <c r="B66" s="1037"/>
      <c r="C66" s="978"/>
      <c r="D66" s="850"/>
      <c r="E66" s="775"/>
      <c r="F66" s="565"/>
      <c r="G66" s="41"/>
      <c r="H66" s="29"/>
      <c r="I66" s="29"/>
      <c r="J66" s="29"/>
      <c r="K66" s="602"/>
      <c r="L66" s="29"/>
      <c r="M66" s="29"/>
      <c r="N66" s="29"/>
      <c r="O66" s="29"/>
      <c r="P66" s="29"/>
      <c r="Q66" s="29"/>
      <c r="R66" s="29"/>
      <c r="S66" s="29"/>
      <c r="T66" s="30"/>
    </row>
    <row r="67" spans="1:20" ht="12.75">
      <c r="A67" s="1035" t="s">
        <v>237</v>
      </c>
      <c r="B67" s="1036"/>
      <c r="C67" s="994"/>
      <c r="D67" s="990"/>
      <c r="E67" s="991"/>
      <c r="F67" s="1011">
        <f>E67*C67</f>
        <v>0</v>
      </c>
      <c r="G67" s="37">
        <f t="shared" si="11"/>
        <v>0</v>
      </c>
      <c r="H67" s="23">
        <f t="shared" si="11"/>
        <v>0</v>
      </c>
      <c r="I67" s="23">
        <f t="shared" si="11"/>
        <v>0</v>
      </c>
      <c r="J67" s="23">
        <f t="shared" si="11"/>
        <v>0</v>
      </c>
      <c r="K67" s="23">
        <f t="shared" si="11"/>
        <v>0</v>
      </c>
      <c r="L67" s="23">
        <f t="shared" si="11"/>
        <v>0</v>
      </c>
      <c r="M67" s="23">
        <f t="shared" si="11"/>
        <v>0</v>
      </c>
      <c r="N67" s="23">
        <f t="shared" si="11"/>
        <v>0</v>
      </c>
      <c r="O67" s="23">
        <f t="shared" si="11"/>
        <v>0</v>
      </c>
      <c r="P67" s="23">
        <f t="shared" si="11"/>
        <v>0</v>
      </c>
      <c r="Q67" s="23">
        <f t="shared" si="11"/>
        <v>0</v>
      </c>
      <c r="R67" s="23">
        <f t="shared" si="11"/>
        <v>0</v>
      </c>
      <c r="S67" s="23">
        <f t="shared" si="11"/>
        <v>0</v>
      </c>
      <c r="T67" s="38">
        <f t="shared" si="11"/>
        <v>0</v>
      </c>
    </row>
    <row r="68" spans="1:20" ht="12.75">
      <c r="A68" s="992"/>
      <c r="B68" s="1037"/>
      <c r="C68" s="978"/>
      <c r="D68" s="850"/>
      <c r="E68" s="775"/>
      <c r="F68" s="1012"/>
      <c r="G68" s="40"/>
      <c r="H68" s="27"/>
      <c r="I68" s="27"/>
      <c r="J68" s="27"/>
      <c r="K68" s="27"/>
      <c r="L68" s="27"/>
      <c r="M68" s="27"/>
      <c r="N68" s="27"/>
      <c r="O68" s="27"/>
      <c r="P68" s="27"/>
      <c r="Q68" s="27"/>
      <c r="R68" s="27"/>
      <c r="S68" s="27"/>
      <c r="T68" s="28"/>
    </row>
    <row r="69" spans="1:20" ht="12.75">
      <c r="A69" s="1035" t="s">
        <v>220</v>
      </c>
      <c r="B69" s="1036"/>
      <c r="C69" s="994"/>
      <c r="D69" s="990"/>
      <c r="E69" s="989"/>
      <c r="F69" s="1011">
        <f>E69*C69</f>
        <v>0</v>
      </c>
      <c r="G69" s="37">
        <f t="shared" si="11"/>
        <v>0</v>
      </c>
      <c r="H69" s="23">
        <f t="shared" si="11"/>
        <v>0</v>
      </c>
      <c r="I69" s="23">
        <f t="shared" si="11"/>
        <v>0</v>
      </c>
      <c r="J69" s="23">
        <f t="shared" si="11"/>
        <v>0</v>
      </c>
      <c r="K69" s="23">
        <f t="shared" si="11"/>
        <v>0</v>
      </c>
      <c r="L69" s="23">
        <f t="shared" si="11"/>
        <v>0</v>
      </c>
      <c r="M69" s="23">
        <f t="shared" si="11"/>
        <v>0</v>
      </c>
      <c r="N69" s="23">
        <f t="shared" si="11"/>
        <v>0</v>
      </c>
      <c r="O69" s="23">
        <f t="shared" si="11"/>
        <v>0</v>
      </c>
      <c r="P69" s="23">
        <f t="shared" si="11"/>
        <v>0</v>
      </c>
      <c r="Q69" s="23">
        <f t="shared" si="11"/>
        <v>0</v>
      </c>
      <c r="R69" s="23">
        <f t="shared" si="11"/>
        <v>0</v>
      </c>
      <c r="S69" s="23">
        <f t="shared" si="11"/>
        <v>0</v>
      </c>
      <c r="T69" s="38">
        <f t="shared" si="11"/>
        <v>0</v>
      </c>
    </row>
    <row r="70" spans="1:20" ht="12.75">
      <c r="A70" s="992"/>
      <c r="B70" s="1037"/>
      <c r="C70" s="978"/>
      <c r="D70" s="850"/>
      <c r="E70" s="989"/>
      <c r="F70" s="1012"/>
      <c r="G70" s="40"/>
      <c r="H70" s="27"/>
      <c r="I70" s="27"/>
      <c r="J70" s="27"/>
      <c r="K70" s="27"/>
      <c r="L70" s="601"/>
      <c r="M70" s="27"/>
      <c r="N70" s="27"/>
      <c r="O70" s="27"/>
      <c r="P70" s="27"/>
      <c r="Q70" s="27"/>
      <c r="R70" s="27"/>
      <c r="S70" s="27"/>
      <c r="T70" s="28"/>
    </row>
    <row r="71" spans="1:20" ht="12.75">
      <c r="A71" s="971" t="s">
        <v>364</v>
      </c>
      <c r="B71" s="982"/>
      <c r="C71" s="994"/>
      <c r="D71" s="990"/>
      <c r="E71" s="989"/>
      <c r="F71" s="1011">
        <f>E71*C71</f>
        <v>0</v>
      </c>
      <c r="G71" s="37">
        <f t="shared" si="11"/>
        <v>0</v>
      </c>
      <c r="H71" s="23">
        <f t="shared" si="11"/>
        <v>0</v>
      </c>
      <c r="I71" s="23">
        <f t="shared" si="11"/>
        <v>0</v>
      </c>
      <c r="J71" s="23">
        <f t="shared" si="11"/>
        <v>0</v>
      </c>
      <c r="K71" s="23">
        <f t="shared" si="11"/>
        <v>0</v>
      </c>
      <c r="L71" s="23">
        <f t="shared" si="11"/>
        <v>0</v>
      </c>
      <c r="M71" s="23">
        <f t="shared" si="11"/>
        <v>0</v>
      </c>
      <c r="N71" s="23">
        <f t="shared" si="11"/>
        <v>0</v>
      </c>
      <c r="O71" s="23">
        <f t="shared" si="11"/>
        <v>0</v>
      </c>
      <c r="P71" s="23">
        <f t="shared" si="11"/>
        <v>0</v>
      </c>
      <c r="Q71" s="23">
        <f t="shared" si="11"/>
        <v>0</v>
      </c>
      <c r="R71" s="23">
        <f t="shared" si="11"/>
        <v>0</v>
      </c>
      <c r="S71" s="23">
        <f t="shared" si="11"/>
        <v>0</v>
      </c>
      <c r="T71" s="38">
        <f t="shared" si="11"/>
        <v>0</v>
      </c>
    </row>
    <row r="72" spans="1:20" ht="12.75">
      <c r="A72" s="992"/>
      <c r="B72" s="995"/>
      <c r="C72" s="978"/>
      <c r="D72" s="850"/>
      <c r="E72" s="989"/>
      <c r="F72" s="1012"/>
      <c r="G72" s="40"/>
      <c r="H72" s="27"/>
      <c r="I72" s="27"/>
      <c r="J72" s="27"/>
      <c r="K72" s="27"/>
      <c r="L72" s="601"/>
      <c r="M72" s="27"/>
      <c r="N72" s="27"/>
      <c r="O72" s="27"/>
      <c r="P72" s="27"/>
      <c r="Q72" s="27"/>
      <c r="R72" s="27"/>
      <c r="S72" s="27"/>
      <c r="T72" s="28"/>
    </row>
    <row r="73" spans="1:20" ht="12.75">
      <c r="A73" s="971" t="s">
        <v>365</v>
      </c>
      <c r="B73" s="982"/>
      <c r="C73" s="994"/>
      <c r="D73" s="990"/>
      <c r="E73" s="989"/>
      <c r="F73" s="1011">
        <f>E73*C73</f>
        <v>0</v>
      </c>
      <c r="G73" s="37">
        <f t="shared" si="11"/>
        <v>0</v>
      </c>
      <c r="H73" s="23">
        <f t="shared" si="11"/>
        <v>0</v>
      </c>
      <c r="I73" s="23">
        <f t="shared" si="11"/>
        <v>0</v>
      </c>
      <c r="J73" s="23">
        <f t="shared" si="11"/>
        <v>0</v>
      </c>
      <c r="K73" s="23">
        <f t="shared" si="11"/>
        <v>0</v>
      </c>
      <c r="L73" s="23">
        <f t="shared" si="11"/>
        <v>0</v>
      </c>
      <c r="M73" s="23">
        <f t="shared" si="11"/>
        <v>0</v>
      </c>
      <c r="N73" s="23">
        <f t="shared" si="11"/>
        <v>0</v>
      </c>
      <c r="O73" s="23">
        <f t="shared" si="11"/>
        <v>0</v>
      </c>
      <c r="P73" s="23">
        <f t="shared" si="11"/>
        <v>0</v>
      </c>
      <c r="Q73" s="23">
        <f t="shared" si="11"/>
        <v>0</v>
      </c>
      <c r="R73" s="23">
        <f t="shared" si="11"/>
        <v>0</v>
      </c>
      <c r="S73" s="23">
        <f t="shared" si="11"/>
        <v>0</v>
      </c>
      <c r="T73" s="38">
        <f t="shared" si="11"/>
        <v>0</v>
      </c>
    </row>
    <row r="74" spans="1:20" ht="12.75">
      <c r="A74" s="992"/>
      <c r="B74" s="995"/>
      <c r="C74" s="978"/>
      <c r="D74" s="850"/>
      <c r="E74" s="989"/>
      <c r="F74" s="1012"/>
      <c r="G74" s="40"/>
      <c r="H74" s="27"/>
      <c r="I74" s="27"/>
      <c r="J74" s="27"/>
      <c r="K74" s="27"/>
      <c r="L74" s="601"/>
      <c r="M74" s="27"/>
      <c r="N74" s="27"/>
      <c r="O74" s="27"/>
      <c r="P74" s="27"/>
      <c r="Q74" s="27"/>
      <c r="R74" s="27"/>
      <c r="S74" s="27"/>
      <c r="T74" s="28"/>
    </row>
    <row r="75" spans="1:20" ht="12.75">
      <c r="A75" s="971" t="s">
        <v>366</v>
      </c>
      <c r="B75" s="982"/>
      <c r="C75" s="994"/>
      <c r="D75" s="990"/>
      <c r="E75" s="989"/>
      <c r="F75" s="1011">
        <f>E75*C75</f>
        <v>0</v>
      </c>
      <c r="G75" s="37">
        <f t="shared" si="11"/>
        <v>0</v>
      </c>
      <c r="H75" s="23">
        <f t="shared" si="11"/>
        <v>0</v>
      </c>
      <c r="I75" s="23">
        <f t="shared" si="11"/>
        <v>0</v>
      </c>
      <c r="J75" s="23">
        <f t="shared" si="11"/>
        <v>0</v>
      </c>
      <c r="K75" s="23">
        <f t="shared" si="11"/>
        <v>0</v>
      </c>
      <c r="L75" s="23">
        <f t="shared" si="11"/>
        <v>0</v>
      </c>
      <c r="M75" s="23">
        <f t="shared" si="11"/>
        <v>0</v>
      </c>
      <c r="N75" s="23">
        <f t="shared" si="11"/>
        <v>0</v>
      </c>
      <c r="O75" s="23">
        <f t="shared" si="11"/>
        <v>0</v>
      </c>
      <c r="P75" s="23">
        <f t="shared" si="11"/>
        <v>0</v>
      </c>
      <c r="Q75" s="23">
        <f t="shared" si="11"/>
        <v>0</v>
      </c>
      <c r="R75" s="23">
        <f t="shared" si="11"/>
        <v>0</v>
      </c>
      <c r="S75" s="23">
        <f t="shared" si="11"/>
        <v>0</v>
      </c>
      <c r="T75" s="38">
        <f t="shared" si="11"/>
        <v>0</v>
      </c>
    </row>
    <row r="76" spans="1:20" ht="12.75">
      <c r="A76" s="992"/>
      <c r="B76" s="995"/>
      <c r="C76" s="978"/>
      <c r="D76" s="850"/>
      <c r="E76" s="989"/>
      <c r="F76" s="1012"/>
      <c r="G76" s="40"/>
      <c r="H76" s="27"/>
      <c r="I76" s="27"/>
      <c r="J76" s="27"/>
      <c r="K76" s="27"/>
      <c r="L76" s="601"/>
      <c r="M76" s="27"/>
      <c r="N76" s="27"/>
      <c r="O76" s="27"/>
      <c r="P76" s="27"/>
      <c r="Q76" s="27"/>
      <c r="R76" s="27"/>
      <c r="S76" s="27"/>
      <c r="T76" s="28"/>
    </row>
    <row r="77" spans="1:20" ht="12.75">
      <c r="A77" s="971" t="s">
        <v>372</v>
      </c>
      <c r="B77" s="982"/>
      <c r="C77" s="994"/>
      <c r="D77" s="990"/>
      <c r="E77" s="989"/>
      <c r="F77" s="1011">
        <f>E77*C77</f>
        <v>0</v>
      </c>
      <c r="G77" s="37">
        <f t="shared" si="11"/>
        <v>0</v>
      </c>
      <c r="H77" s="23">
        <f t="shared" si="11"/>
        <v>0</v>
      </c>
      <c r="I77" s="23">
        <f t="shared" si="11"/>
        <v>0</v>
      </c>
      <c r="J77" s="23">
        <f t="shared" si="11"/>
        <v>0</v>
      </c>
      <c r="K77" s="23">
        <f t="shared" si="11"/>
        <v>0</v>
      </c>
      <c r="L77" s="23">
        <f t="shared" si="11"/>
        <v>0</v>
      </c>
      <c r="M77" s="23">
        <f t="shared" si="11"/>
        <v>0</v>
      </c>
      <c r="N77" s="23">
        <f t="shared" si="11"/>
        <v>0</v>
      </c>
      <c r="O77" s="23">
        <f t="shared" si="11"/>
        <v>0</v>
      </c>
      <c r="P77" s="23">
        <f t="shared" si="11"/>
        <v>0</v>
      </c>
      <c r="Q77" s="23">
        <f t="shared" si="11"/>
        <v>0</v>
      </c>
      <c r="R77" s="23">
        <f t="shared" si="11"/>
        <v>0</v>
      </c>
      <c r="S77" s="23">
        <f t="shared" si="11"/>
        <v>0</v>
      </c>
      <c r="T77" s="38">
        <f t="shared" si="11"/>
        <v>0</v>
      </c>
    </row>
    <row r="78" spans="1:20" ht="12.75">
      <c r="A78" s="992"/>
      <c r="B78" s="995"/>
      <c r="C78" s="978"/>
      <c r="D78" s="850"/>
      <c r="E78" s="989"/>
      <c r="F78" s="1012"/>
      <c r="G78" s="40"/>
      <c r="H78" s="27"/>
      <c r="I78" s="27"/>
      <c r="J78" s="27"/>
      <c r="K78" s="27"/>
      <c r="L78" s="601"/>
      <c r="M78" s="27"/>
      <c r="N78" s="27"/>
      <c r="O78" s="27"/>
      <c r="P78" s="27"/>
      <c r="Q78" s="27"/>
      <c r="R78" s="27"/>
      <c r="S78" s="27"/>
      <c r="T78" s="28"/>
    </row>
    <row r="79" spans="1:20" ht="12.75">
      <c r="A79" s="971" t="s">
        <v>373</v>
      </c>
      <c r="B79" s="982"/>
      <c r="C79" s="994"/>
      <c r="D79" s="990"/>
      <c r="E79" s="989"/>
      <c r="F79" s="1011">
        <f>E79*C79</f>
        <v>0</v>
      </c>
      <c r="G79" s="37">
        <f t="shared" si="11"/>
        <v>0</v>
      </c>
      <c r="H79" s="23">
        <f t="shared" si="11"/>
        <v>0</v>
      </c>
      <c r="I79" s="23">
        <f t="shared" si="11"/>
        <v>0</v>
      </c>
      <c r="J79" s="23">
        <f t="shared" si="11"/>
        <v>0</v>
      </c>
      <c r="K79" s="23">
        <f t="shared" si="11"/>
        <v>0</v>
      </c>
      <c r="L79" s="23">
        <f t="shared" si="11"/>
        <v>0</v>
      </c>
      <c r="M79" s="23">
        <f t="shared" si="11"/>
        <v>0</v>
      </c>
      <c r="N79" s="23">
        <f t="shared" si="11"/>
        <v>0</v>
      </c>
      <c r="O79" s="23">
        <f t="shared" si="11"/>
        <v>0</v>
      </c>
      <c r="P79" s="23">
        <f t="shared" si="11"/>
        <v>0</v>
      </c>
      <c r="Q79" s="23">
        <f t="shared" si="11"/>
        <v>0</v>
      </c>
      <c r="R79" s="23">
        <f t="shared" si="11"/>
        <v>0</v>
      </c>
      <c r="S79" s="23">
        <f t="shared" si="11"/>
        <v>0</v>
      </c>
      <c r="T79" s="38">
        <f t="shared" si="11"/>
        <v>0</v>
      </c>
    </row>
    <row r="80" spans="1:20" ht="12.75">
      <c r="A80" s="992"/>
      <c r="B80" s="995"/>
      <c r="C80" s="978"/>
      <c r="D80" s="850"/>
      <c r="E80" s="989"/>
      <c r="F80" s="1012"/>
      <c r="G80" s="40"/>
      <c r="H80" s="27"/>
      <c r="I80" s="27"/>
      <c r="J80" s="27"/>
      <c r="K80" s="27"/>
      <c r="L80" s="601"/>
      <c r="M80" s="27"/>
      <c r="N80" s="27"/>
      <c r="O80" s="27"/>
      <c r="P80" s="27"/>
      <c r="Q80" s="27"/>
      <c r="R80" s="27"/>
      <c r="S80" s="27"/>
      <c r="T80" s="28"/>
    </row>
    <row r="81" spans="1:20" ht="12.75">
      <c r="A81" s="971" t="s">
        <v>228</v>
      </c>
      <c r="B81" s="982"/>
      <c r="C81" s="994"/>
      <c r="D81" s="990"/>
      <c r="E81" s="989"/>
      <c r="F81" s="1011">
        <f>E81*C81</f>
        <v>0</v>
      </c>
      <c r="G81" s="37">
        <f t="shared" si="11"/>
        <v>0</v>
      </c>
      <c r="H81" s="23">
        <f t="shared" si="11"/>
        <v>0</v>
      </c>
      <c r="I81" s="23">
        <f t="shared" si="11"/>
        <v>0</v>
      </c>
      <c r="J81" s="23">
        <f t="shared" si="11"/>
        <v>0</v>
      </c>
      <c r="K81" s="23">
        <f t="shared" si="11"/>
        <v>0</v>
      </c>
      <c r="L81" s="23">
        <f t="shared" si="11"/>
        <v>0</v>
      </c>
      <c r="M81" s="23">
        <f t="shared" si="11"/>
        <v>0</v>
      </c>
      <c r="N81" s="23">
        <f t="shared" si="11"/>
        <v>0</v>
      </c>
      <c r="O81" s="23">
        <f t="shared" si="11"/>
        <v>0</v>
      </c>
      <c r="P81" s="23">
        <f t="shared" si="11"/>
        <v>0</v>
      </c>
      <c r="Q81" s="23">
        <f t="shared" si="11"/>
        <v>0</v>
      </c>
      <c r="R81" s="23">
        <f t="shared" si="11"/>
        <v>0</v>
      </c>
      <c r="S81" s="23">
        <f t="shared" si="11"/>
        <v>0</v>
      </c>
      <c r="T81" s="38">
        <f t="shared" si="11"/>
        <v>0</v>
      </c>
    </row>
    <row r="82" spans="1:20" ht="12.75">
      <c r="A82" s="992"/>
      <c r="B82" s="995"/>
      <c r="C82" s="978"/>
      <c r="D82" s="850"/>
      <c r="E82" s="989"/>
      <c r="F82" s="1012"/>
      <c r="G82" s="40"/>
      <c r="H82" s="27"/>
      <c r="I82" s="27"/>
      <c r="J82" s="27"/>
      <c r="K82" s="27"/>
      <c r="L82" s="27"/>
      <c r="M82" s="27"/>
      <c r="N82" s="27"/>
      <c r="O82" s="27"/>
      <c r="P82" s="27"/>
      <c r="Q82" s="27"/>
      <c r="R82" s="27"/>
      <c r="S82" s="27"/>
      <c r="T82" s="28"/>
    </row>
    <row r="83" spans="1:20" ht="12.75">
      <c r="A83" s="984" t="s">
        <v>50</v>
      </c>
      <c r="B83" s="1042"/>
      <c r="C83" s="983"/>
      <c r="D83" s="908"/>
      <c r="E83" s="989"/>
      <c r="F83" s="969">
        <f>E83*C83</f>
        <v>0</v>
      </c>
      <c r="G83" s="37">
        <f aca="true" t="shared" si="12" ref="G83:T83">G84*$E83</f>
        <v>0</v>
      </c>
      <c r="H83" s="23">
        <f t="shared" si="12"/>
        <v>0</v>
      </c>
      <c r="I83" s="23">
        <f t="shared" si="12"/>
        <v>0</v>
      </c>
      <c r="J83" s="23">
        <f t="shared" si="12"/>
        <v>0</v>
      </c>
      <c r="K83" s="23">
        <f t="shared" si="12"/>
        <v>0</v>
      </c>
      <c r="L83" s="23">
        <f t="shared" si="12"/>
        <v>0</v>
      </c>
      <c r="M83" s="23">
        <f t="shared" si="12"/>
        <v>0</v>
      </c>
      <c r="N83" s="23">
        <f t="shared" si="12"/>
        <v>0</v>
      </c>
      <c r="O83" s="23">
        <f t="shared" si="12"/>
        <v>0</v>
      </c>
      <c r="P83" s="23">
        <f t="shared" si="12"/>
        <v>0</v>
      </c>
      <c r="Q83" s="23">
        <f t="shared" si="12"/>
        <v>0</v>
      </c>
      <c r="R83" s="23">
        <f t="shared" si="12"/>
        <v>0</v>
      </c>
      <c r="S83" s="23">
        <f t="shared" si="12"/>
        <v>0</v>
      </c>
      <c r="T83" s="38">
        <f t="shared" si="12"/>
        <v>0</v>
      </c>
    </row>
    <row r="84" spans="1:20" ht="12.75">
      <c r="A84" s="985"/>
      <c r="B84" s="988"/>
      <c r="C84" s="983"/>
      <c r="D84" s="908"/>
      <c r="E84" s="989"/>
      <c r="F84" s="970"/>
      <c r="G84" s="42"/>
      <c r="H84" s="31"/>
      <c r="I84" s="31"/>
      <c r="J84" s="31"/>
      <c r="K84" s="31"/>
      <c r="L84" s="31"/>
      <c r="M84" s="31"/>
      <c r="N84" s="31"/>
      <c r="O84" s="31"/>
      <c r="P84" s="31"/>
      <c r="Q84" s="31"/>
      <c r="R84" s="31"/>
      <c r="S84" s="31"/>
      <c r="T84" s="32"/>
    </row>
    <row r="85" spans="1:20" ht="12.75">
      <c r="A85" s="979" t="s">
        <v>50</v>
      </c>
      <c r="B85" s="1040"/>
      <c r="C85" s="993"/>
      <c r="D85" s="789"/>
      <c r="E85" s="774"/>
      <c r="F85" s="1015">
        <f>E85*C85</f>
        <v>0</v>
      </c>
      <c r="G85" s="37">
        <f aca="true" t="shared" si="13" ref="G85:T85">G86*$E85</f>
        <v>0</v>
      </c>
      <c r="H85" s="23">
        <f t="shared" si="13"/>
        <v>0</v>
      </c>
      <c r="I85" s="23">
        <f t="shared" si="13"/>
        <v>0</v>
      </c>
      <c r="J85" s="23">
        <f t="shared" si="13"/>
        <v>0</v>
      </c>
      <c r="K85" s="23">
        <f t="shared" si="13"/>
        <v>0</v>
      </c>
      <c r="L85" s="23">
        <f t="shared" si="13"/>
        <v>0</v>
      </c>
      <c r="M85" s="23">
        <f t="shared" si="13"/>
        <v>0</v>
      </c>
      <c r="N85" s="23">
        <f t="shared" si="13"/>
        <v>0</v>
      </c>
      <c r="O85" s="23">
        <f t="shared" si="13"/>
        <v>0</v>
      </c>
      <c r="P85" s="23">
        <f t="shared" si="13"/>
        <v>0</v>
      </c>
      <c r="Q85" s="23">
        <f t="shared" si="13"/>
        <v>0</v>
      </c>
      <c r="R85" s="23">
        <f t="shared" si="13"/>
        <v>0</v>
      </c>
      <c r="S85" s="23">
        <f t="shared" si="13"/>
        <v>0</v>
      </c>
      <c r="T85" s="38">
        <f t="shared" si="13"/>
        <v>0</v>
      </c>
    </row>
    <row r="86" spans="1:20" ht="12.75">
      <c r="A86" s="992" t="s">
        <v>14</v>
      </c>
      <c r="B86" s="1040"/>
      <c r="C86" s="978"/>
      <c r="D86" s="850"/>
      <c r="E86" s="775"/>
      <c r="F86" s="1012"/>
      <c r="G86" s="40"/>
      <c r="H86" s="27"/>
      <c r="I86" s="27"/>
      <c r="J86" s="27"/>
      <c r="K86" s="27"/>
      <c r="L86" s="27"/>
      <c r="M86" s="27"/>
      <c r="N86" s="27"/>
      <c r="O86" s="27"/>
      <c r="P86" s="27"/>
      <c r="Q86" s="27"/>
      <c r="R86" s="27"/>
      <c r="S86" s="27"/>
      <c r="T86" s="28"/>
    </row>
    <row r="87" spans="1:20" ht="12.75">
      <c r="A87" s="984" t="s">
        <v>50</v>
      </c>
      <c r="B87" s="1039"/>
      <c r="C87" s="977"/>
      <c r="D87" s="846"/>
      <c r="E87" s="825"/>
      <c r="F87" s="974">
        <f>E87*C87</f>
        <v>0</v>
      </c>
      <c r="G87" s="37">
        <f aca="true" t="shared" si="14" ref="G87:T87">G88*$E87</f>
        <v>0</v>
      </c>
      <c r="H87" s="23">
        <f t="shared" si="14"/>
        <v>0</v>
      </c>
      <c r="I87" s="23">
        <f t="shared" si="14"/>
        <v>0</v>
      </c>
      <c r="J87" s="23">
        <f t="shared" si="14"/>
        <v>0</v>
      </c>
      <c r="K87" s="23">
        <f t="shared" si="14"/>
        <v>0</v>
      </c>
      <c r="L87" s="23">
        <f t="shared" si="14"/>
        <v>0</v>
      </c>
      <c r="M87" s="23">
        <f t="shared" si="14"/>
        <v>0</v>
      </c>
      <c r="N87" s="23">
        <f t="shared" si="14"/>
        <v>0</v>
      </c>
      <c r="O87" s="23">
        <f t="shared" si="14"/>
        <v>0</v>
      </c>
      <c r="P87" s="23">
        <f t="shared" si="14"/>
        <v>0</v>
      </c>
      <c r="Q87" s="23">
        <f t="shared" si="14"/>
        <v>0</v>
      </c>
      <c r="R87" s="23">
        <f t="shared" si="14"/>
        <v>0</v>
      </c>
      <c r="S87" s="23">
        <f t="shared" si="14"/>
        <v>0</v>
      </c>
      <c r="T87" s="38">
        <f t="shared" si="14"/>
        <v>0</v>
      </c>
    </row>
    <row r="88" spans="1:20" ht="13.5" thickBot="1">
      <c r="A88" s="1025" t="s">
        <v>14</v>
      </c>
      <c r="B88" s="1029"/>
      <c r="C88" s="977"/>
      <c r="D88" s="846"/>
      <c r="E88" s="825"/>
      <c r="F88" s="975"/>
      <c r="G88" s="41"/>
      <c r="H88" s="29"/>
      <c r="I88" s="29"/>
      <c r="J88" s="29"/>
      <c r="K88" s="29"/>
      <c r="L88" s="29"/>
      <c r="M88" s="29"/>
      <c r="N88" s="29"/>
      <c r="O88" s="29"/>
      <c r="P88" s="29"/>
      <c r="Q88" s="29"/>
      <c r="R88" s="29"/>
      <c r="S88" s="29"/>
      <c r="T88" s="30"/>
    </row>
    <row r="89" spans="1:20" ht="23.25" customHeight="1" thickTop="1">
      <c r="A89" s="380" t="s">
        <v>156</v>
      </c>
      <c r="B89" s="381"/>
      <c r="C89" s="382"/>
      <c r="D89" s="383"/>
      <c r="E89" s="384"/>
      <c r="F89" s="385"/>
      <c r="G89" s="204">
        <f>G90+G92+G94+G96+G98+G100+G102+G104</f>
        <v>0</v>
      </c>
      <c r="H89" s="205">
        <f aca="true" t="shared" si="15" ref="H89:T89">H90+H92+H94+H96+H98+H100+H102+H104</f>
        <v>0</v>
      </c>
      <c r="I89" s="205">
        <f t="shared" si="15"/>
        <v>0</v>
      </c>
      <c r="J89" s="205">
        <f t="shared" si="15"/>
        <v>0</v>
      </c>
      <c r="K89" s="205">
        <f t="shared" si="15"/>
        <v>0</v>
      </c>
      <c r="L89" s="205">
        <f t="shared" si="15"/>
        <v>0</v>
      </c>
      <c r="M89" s="205">
        <f t="shared" si="15"/>
        <v>0</v>
      </c>
      <c r="N89" s="205">
        <f t="shared" si="15"/>
        <v>0</v>
      </c>
      <c r="O89" s="205">
        <f t="shared" si="15"/>
        <v>0</v>
      </c>
      <c r="P89" s="205">
        <f t="shared" si="15"/>
        <v>0</v>
      </c>
      <c r="Q89" s="205">
        <f t="shared" si="15"/>
        <v>0</v>
      </c>
      <c r="R89" s="205">
        <f t="shared" si="15"/>
        <v>0</v>
      </c>
      <c r="S89" s="205">
        <f t="shared" si="15"/>
        <v>0</v>
      </c>
      <c r="T89" s="205">
        <f t="shared" si="15"/>
        <v>0</v>
      </c>
    </row>
    <row r="90" spans="1:20" ht="12.75">
      <c r="A90" s="979" t="s">
        <v>222</v>
      </c>
      <c r="B90" s="980"/>
      <c r="C90" s="1023"/>
      <c r="D90" s="789"/>
      <c r="E90" s="774"/>
      <c r="F90" s="1015">
        <f>E90*C90</f>
        <v>0</v>
      </c>
      <c r="G90" s="37">
        <f aca="true" t="shared" si="16" ref="G90:T94">G91*$E90</f>
        <v>0</v>
      </c>
      <c r="H90" s="23">
        <f t="shared" si="16"/>
        <v>0</v>
      </c>
      <c r="I90" s="23">
        <f t="shared" si="16"/>
        <v>0</v>
      </c>
      <c r="J90" s="23">
        <f t="shared" si="16"/>
        <v>0</v>
      </c>
      <c r="K90" s="23">
        <f t="shared" si="16"/>
        <v>0</v>
      </c>
      <c r="L90" s="23">
        <f t="shared" si="16"/>
        <v>0</v>
      </c>
      <c r="M90" s="23">
        <f t="shared" si="16"/>
        <v>0</v>
      </c>
      <c r="N90" s="23">
        <f t="shared" si="16"/>
        <v>0</v>
      </c>
      <c r="O90" s="23">
        <f t="shared" si="16"/>
        <v>0</v>
      </c>
      <c r="P90" s="23">
        <f t="shared" si="16"/>
        <v>0</v>
      </c>
      <c r="Q90" s="23">
        <f t="shared" si="16"/>
        <v>0</v>
      </c>
      <c r="R90" s="23">
        <f t="shared" si="16"/>
        <v>0</v>
      </c>
      <c r="S90" s="23">
        <f t="shared" si="16"/>
        <v>0</v>
      </c>
      <c r="T90" s="38">
        <f t="shared" si="16"/>
        <v>0</v>
      </c>
    </row>
    <row r="91" spans="1:20" ht="14.25" customHeight="1">
      <c r="A91" s="981"/>
      <c r="B91" s="982"/>
      <c r="C91" s="1024"/>
      <c r="D91" s="986"/>
      <c r="E91" s="1018"/>
      <c r="F91" s="1016"/>
      <c r="G91" s="39"/>
      <c r="H91" s="24"/>
      <c r="I91" s="25"/>
      <c r="J91" s="24"/>
      <c r="K91" s="24"/>
      <c r="L91" s="24"/>
      <c r="M91" s="24"/>
      <c r="N91" s="24"/>
      <c r="O91" s="24"/>
      <c r="P91" s="24"/>
      <c r="Q91" s="24"/>
      <c r="R91" s="24"/>
      <c r="S91" s="24"/>
      <c r="T91" s="26"/>
    </row>
    <row r="92" spans="1:20" ht="12.75">
      <c r="A92" s="979" t="s">
        <v>227</v>
      </c>
      <c r="B92" s="980"/>
      <c r="C92" s="1052"/>
      <c r="D92" s="789"/>
      <c r="E92" s="774"/>
      <c r="F92" s="1015">
        <f>E92*C92</f>
        <v>0</v>
      </c>
      <c r="G92" s="37">
        <f t="shared" si="16"/>
        <v>0</v>
      </c>
      <c r="H92" s="23">
        <f t="shared" si="16"/>
        <v>0</v>
      </c>
      <c r="I92" s="23">
        <f t="shared" si="16"/>
        <v>0</v>
      </c>
      <c r="J92" s="23">
        <f t="shared" si="16"/>
        <v>0</v>
      </c>
      <c r="K92" s="23">
        <f t="shared" si="16"/>
        <v>0</v>
      </c>
      <c r="L92" s="23">
        <f t="shared" si="16"/>
        <v>0</v>
      </c>
      <c r="M92" s="23">
        <f t="shared" si="16"/>
        <v>0</v>
      </c>
      <c r="N92" s="23">
        <f t="shared" si="16"/>
        <v>0</v>
      </c>
      <c r="O92" s="23">
        <f t="shared" si="16"/>
        <v>0</v>
      </c>
      <c r="P92" s="23">
        <f t="shared" si="16"/>
        <v>0</v>
      </c>
      <c r="Q92" s="23">
        <f t="shared" si="16"/>
        <v>0</v>
      </c>
      <c r="R92" s="23">
        <f t="shared" si="16"/>
        <v>0</v>
      </c>
      <c r="S92" s="23">
        <f t="shared" si="16"/>
        <v>0</v>
      </c>
      <c r="T92" s="38">
        <f t="shared" si="16"/>
        <v>0</v>
      </c>
    </row>
    <row r="93" spans="1:20" ht="14.25" customHeight="1">
      <c r="A93" s="981"/>
      <c r="B93" s="982"/>
      <c r="C93" s="1024"/>
      <c r="D93" s="986"/>
      <c r="E93" s="1018"/>
      <c r="F93" s="1016"/>
      <c r="G93" s="39"/>
      <c r="H93" s="24"/>
      <c r="I93" s="25"/>
      <c r="J93" s="24"/>
      <c r="K93" s="24"/>
      <c r="L93" s="24"/>
      <c r="M93" s="24"/>
      <c r="N93" s="24"/>
      <c r="O93" s="24"/>
      <c r="P93" s="523"/>
      <c r="Q93" s="24"/>
      <c r="R93" s="24"/>
      <c r="S93" s="24"/>
      <c r="T93" s="26"/>
    </row>
    <row r="94" spans="1:20" ht="12.75">
      <c r="A94" s="979" t="s">
        <v>95</v>
      </c>
      <c r="B94" s="1036"/>
      <c r="C94" s="1023"/>
      <c r="D94" s="789"/>
      <c r="E94" s="774"/>
      <c r="F94" s="1015">
        <f>E94*C94</f>
        <v>0</v>
      </c>
      <c r="G94" s="37">
        <f>G95*$E94</f>
        <v>0</v>
      </c>
      <c r="H94" s="23">
        <f t="shared" si="16"/>
        <v>0</v>
      </c>
      <c r="I94" s="23">
        <f t="shared" si="16"/>
        <v>0</v>
      </c>
      <c r="J94" s="23">
        <f t="shared" si="16"/>
        <v>0</v>
      </c>
      <c r="K94" s="23">
        <f t="shared" si="16"/>
        <v>0</v>
      </c>
      <c r="L94" s="23">
        <f t="shared" si="16"/>
        <v>0</v>
      </c>
      <c r="M94" s="23">
        <f t="shared" si="16"/>
        <v>0</v>
      </c>
      <c r="N94" s="23">
        <f t="shared" si="16"/>
        <v>0</v>
      </c>
      <c r="O94" s="23">
        <f t="shared" si="16"/>
        <v>0</v>
      </c>
      <c r="P94" s="23">
        <f t="shared" si="16"/>
        <v>0</v>
      </c>
      <c r="Q94" s="23">
        <f t="shared" si="16"/>
        <v>0</v>
      </c>
      <c r="R94" s="23">
        <f t="shared" si="16"/>
        <v>0</v>
      </c>
      <c r="S94" s="23">
        <f t="shared" si="16"/>
        <v>0</v>
      </c>
      <c r="T94" s="38">
        <f t="shared" si="16"/>
        <v>0</v>
      </c>
    </row>
    <row r="95" spans="1:20" ht="12.75">
      <c r="A95" s="1030"/>
      <c r="B95" s="1037"/>
      <c r="C95" s="1024"/>
      <c r="D95" s="986"/>
      <c r="E95" s="1018"/>
      <c r="F95" s="1016"/>
      <c r="G95" s="39"/>
      <c r="H95" s="24"/>
      <c r="I95" s="25"/>
      <c r="J95" s="24"/>
      <c r="K95" s="24"/>
      <c r="L95" s="24"/>
      <c r="M95" s="24"/>
      <c r="N95" s="24"/>
      <c r="O95" s="24"/>
      <c r="P95" s="24"/>
      <c r="Q95" s="24"/>
      <c r="R95" s="24"/>
      <c r="S95" s="24"/>
      <c r="T95" s="26"/>
    </row>
    <row r="96" spans="1:20" ht="12.75">
      <c r="A96" s="1035" t="s">
        <v>91</v>
      </c>
      <c r="B96" s="1036"/>
      <c r="C96" s="1021"/>
      <c r="D96" s="990"/>
      <c r="E96" s="991"/>
      <c r="F96" s="1011">
        <f>E96*C96</f>
        <v>0</v>
      </c>
      <c r="G96" s="37">
        <f aca="true" t="shared" si="17" ref="G96:T96">G97*$E96</f>
        <v>0</v>
      </c>
      <c r="H96" s="23">
        <f t="shared" si="17"/>
        <v>0</v>
      </c>
      <c r="I96" s="23">
        <f t="shared" si="17"/>
        <v>0</v>
      </c>
      <c r="J96" s="23">
        <f t="shared" si="17"/>
        <v>0</v>
      </c>
      <c r="K96" s="23">
        <f t="shared" si="17"/>
        <v>0</v>
      </c>
      <c r="L96" s="23">
        <f t="shared" si="17"/>
        <v>0</v>
      </c>
      <c r="M96" s="23">
        <f t="shared" si="17"/>
        <v>0</v>
      </c>
      <c r="N96" s="23">
        <f t="shared" si="17"/>
        <v>0</v>
      </c>
      <c r="O96" s="23">
        <f t="shared" si="17"/>
        <v>0</v>
      </c>
      <c r="P96" s="23">
        <f t="shared" si="17"/>
        <v>0</v>
      </c>
      <c r="Q96" s="23">
        <f t="shared" si="17"/>
        <v>0</v>
      </c>
      <c r="R96" s="23">
        <f t="shared" si="17"/>
        <v>0</v>
      </c>
      <c r="S96" s="23">
        <f t="shared" si="17"/>
        <v>0</v>
      </c>
      <c r="T96" s="38">
        <f t="shared" si="17"/>
        <v>0</v>
      </c>
    </row>
    <row r="97" spans="1:20" ht="12.75">
      <c r="A97" s="992"/>
      <c r="B97" s="1037"/>
      <c r="C97" s="1022"/>
      <c r="D97" s="850"/>
      <c r="E97" s="775"/>
      <c r="F97" s="1012"/>
      <c r="G97" s="40"/>
      <c r="H97" s="27"/>
      <c r="I97" s="27"/>
      <c r="J97" s="27"/>
      <c r="K97" s="27"/>
      <c r="L97" s="27"/>
      <c r="M97" s="27"/>
      <c r="N97" s="27"/>
      <c r="O97" s="27"/>
      <c r="P97" s="27"/>
      <c r="Q97" s="27"/>
      <c r="R97" s="27"/>
      <c r="S97" s="27"/>
      <c r="T97" s="28"/>
    </row>
    <row r="98" spans="1:20" ht="12.75">
      <c r="A98" s="1038" t="s">
        <v>221</v>
      </c>
      <c r="B98" s="1040"/>
      <c r="C98" s="1023"/>
      <c r="D98" s="789"/>
      <c r="E98" s="774"/>
      <c r="F98" s="1015">
        <f>E98*C98</f>
        <v>0</v>
      </c>
      <c r="G98" s="37">
        <f aca="true" t="shared" si="18" ref="G98:T98">G99*$E98</f>
        <v>0</v>
      </c>
      <c r="H98" s="23">
        <f t="shared" si="18"/>
        <v>0</v>
      </c>
      <c r="I98" s="23">
        <f t="shared" si="18"/>
        <v>0</v>
      </c>
      <c r="J98" s="23">
        <f t="shared" si="18"/>
        <v>0</v>
      </c>
      <c r="K98" s="23">
        <f t="shared" si="18"/>
        <v>0</v>
      </c>
      <c r="L98" s="23">
        <f t="shared" si="18"/>
        <v>0</v>
      </c>
      <c r="M98" s="23">
        <f t="shared" si="18"/>
        <v>0</v>
      </c>
      <c r="N98" s="23">
        <f t="shared" si="18"/>
        <v>0</v>
      </c>
      <c r="O98" s="23">
        <f t="shared" si="18"/>
        <v>0</v>
      </c>
      <c r="P98" s="23">
        <f t="shared" si="18"/>
        <v>0</v>
      </c>
      <c r="Q98" s="23">
        <f t="shared" si="18"/>
        <v>0</v>
      </c>
      <c r="R98" s="23">
        <f t="shared" si="18"/>
        <v>0</v>
      </c>
      <c r="S98" s="23">
        <f t="shared" si="18"/>
        <v>0</v>
      </c>
      <c r="T98" s="38">
        <f t="shared" si="18"/>
        <v>0</v>
      </c>
    </row>
    <row r="99" spans="1:20" ht="12.75">
      <c r="A99" s="992" t="s">
        <v>14</v>
      </c>
      <c r="B99" s="1040"/>
      <c r="C99" s="1022"/>
      <c r="D99" s="850"/>
      <c r="E99" s="775"/>
      <c r="F99" s="1012"/>
      <c r="G99" s="40"/>
      <c r="H99" s="27"/>
      <c r="I99" s="27"/>
      <c r="J99" s="27"/>
      <c r="K99" s="27"/>
      <c r="L99" s="27"/>
      <c r="M99" s="27"/>
      <c r="N99" s="27"/>
      <c r="O99" s="27"/>
      <c r="P99" s="27"/>
      <c r="Q99" s="27"/>
      <c r="R99" s="27"/>
      <c r="S99" s="27"/>
      <c r="T99" s="28"/>
    </row>
    <row r="100" spans="1:20" ht="12.75">
      <c r="A100" s="984" t="s">
        <v>50</v>
      </c>
      <c r="B100" s="1040"/>
      <c r="C100" s="1019"/>
      <c r="D100" s="908"/>
      <c r="E100" s="989"/>
      <c r="F100" s="969">
        <f>E100*C100</f>
        <v>0</v>
      </c>
      <c r="G100" s="37">
        <f aca="true" t="shared" si="19" ref="G100:T100">G101*$E100</f>
        <v>0</v>
      </c>
      <c r="H100" s="23">
        <f t="shared" si="19"/>
        <v>0</v>
      </c>
      <c r="I100" s="23">
        <f t="shared" si="19"/>
        <v>0</v>
      </c>
      <c r="J100" s="23">
        <f t="shared" si="19"/>
        <v>0</v>
      </c>
      <c r="K100" s="23">
        <f t="shared" si="19"/>
        <v>0</v>
      </c>
      <c r="L100" s="23">
        <f t="shared" si="19"/>
        <v>0</v>
      </c>
      <c r="M100" s="23">
        <f t="shared" si="19"/>
        <v>0</v>
      </c>
      <c r="N100" s="23">
        <f t="shared" si="19"/>
        <v>0</v>
      </c>
      <c r="O100" s="23">
        <f t="shared" si="19"/>
        <v>0</v>
      </c>
      <c r="P100" s="23">
        <f t="shared" si="19"/>
        <v>0</v>
      </c>
      <c r="Q100" s="23">
        <f t="shared" si="19"/>
        <v>0</v>
      </c>
      <c r="R100" s="23">
        <f t="shared" si="19"/>
        <v>0</v>
      </c>
      <c r="S100" s="23">
        <f t="shared" si="19"/>
        <v>0</v>
      </c>
      <c r="T100" s="38">
        <f t="shared" si="19"/>
        <v>0</v>
      </c>
    </row>
    <row r="101" spans="1:20" ht="12.75">
      <c r="A101" s="985"/>
      <c r="B101" s="1040"/>
      <c r="C101" s="1019"/>
      <c r="D101" s="908"/>
      <c r="E101" s="989"/>
      <c r="F101" s="970"/>
      <c r="G101" s="42"/>
      <c r="H101" s="31"/>
      <c r="I101" s="31"/>
      <c r="J101" s="31"/>
      <c r="K101" s="31"/>
      <c r="L101" s="31"/>
      <c r="M101" s="31"/>
      <c r="N101" s="31"/>
      <c r="O101" s="31"/>
      <c r="P101" s="31"/>
      <c r="Q101" s="31"/>
      <c r="R101" s="31"/>
      <c r="S101" s="31"/>
      <c r="T101" s="32"/>
    </row>
    <row r="102" spans="1:20" ht="12.75">
      <c r="A102" s="979" t="s">
        <v>50</v>
      </c>
      <c r="B102" s="1039"/>
      <c r="C102" s="1023"/>
      <c r="D102" s="789"/>
      <c r="E102" s="774"/>
      <c r="F102" s="1015">
        <f>E102*C102</f>
        <v>0</v>
      </c>
      <c r="G102" s="37">
        <f aca="true" t="shared" si="20" ref="G102:T102">G103*$E102</f>
        <v>0</v>
      </c>
      <c r="H102" s="23">
        <f t="shared" si="20"/>
        <v>0</v>
      </c>
      <c r="I102" s="23">
        <f t="shared" si="20"/>
        <v>0</v>
      </c>
      <c r="J102" s="23">
        <f t="shared" si="20"/>
        <v>0</v>
      </c>
      <c r="K102" s="23">
        <f t="shared" si="20"/>
        <v>0</v>
      </c>
      <c r="L102" s="23">
        <f t="shared" si="20"/>
        <v>0</v>
      </c>
      <c r="M102" s="23">
        <f t="shared" si="20"/>
        <v>0</v>
      </c>
      <c r="N102" s="23">
        <f t="shared" si="20"/>
        <v>0</v>
      </c>
      <c r="O102" s="23">
        <f t="shared" si="20"/>
        <v>0</v>
      </c>
      <c r="P102" s="23">
        <f t="shared" si="20"/>
        <v>0</v>
      </c>
      <c r="Q102" s="23">
        <f t="shared" si="20"/>
        <v>0</v>
      </c>
      <c r="R102" s="23">
        <f t="shared" si="20"/>
        <v>0</v>
      </c>
      <c r="S102" s="23">
        <f t="shared" si="20"/>
        <v>0</v>
      </c>
      <c r="T102" s="38">
        <f t="shared" si="20"/>
        <v>0</v>
      </c>
    </row>
    <row r="103" spans="1:20" ht="12.75">
      <c r="A103" s="992" t="s">
        <v>14</v>
      </c>
      <c r="B103" s="1040"/>
      <c r="C103" s="1022"/>
      <c r="D103" s="850"/>
      <c r="E103" s="775"/>
      <c r="F103" s="1012"/>
      <c r="G103" s="40"/>
      <c r="H103" s="27"/>
      <c r="I103" s="27"/>
      <c r="J103" s="27"/>
      <c r="K103" s="27"/>
      <c r="L103" s="27"/>
      <c r="M103" s="27"/>
      <c r="N103" s="27"/>
      <c r="O103" s="27"/>
      <c r="P103" s="27"/>
      <c r="Q103" s="27"/>
      <c r="R103" s="27"/>
      <c r="S103" s="27"/>
      <c r="T103" s="28"/>
    </row>
    <row r="104" spans="1:20" ht="12.75">
      <c r="A104" s="971" t="s">
        <v>50</v>
      </c>
      <c r="B104" s="1039"/>
      <c r="C104" s="1032"/>
      <c r="D104" s="846"/>
      <c r="E104" s="825"/>
      <c r="F104" s="974">
        <f>E104*C104</f>
        <v>0</v>
      </c>
      <c r="G104" s="37">
        <f aca="true" t="shared" si="21" ref="G104:T104">G105*$E104</f>
        <v>0</v>
      </c>
      <c r="H104" s="23">
        <f t="shared" si="21"/>
        <v>0</v>
      </c>
      <c r="I104" s="23">
        <f t="shared" si="21"/>
        <v>0</v>
      </c>
      <c r="J104" s="23">
        <f t="shared" si="21"/>
        <v>0</v>
      </c>
      <c r="K104" s="23">
        <f t="shared" si="21"/>
        <v>0</v>
      </c>
      <c r="L104" s="23">
        <f t="shared" si="21"/>
        <v>0</v>
      </c>
      <c r="M104" s="23">
        <f t="shared" si="21"/>
        <v>0</v>
      </c>
      <c r="N104" s="23">
        <f t="shared" si="21"/>
        <v>0</v>
      </c>
      <c r="O104" s="23">
        <f t="shared" si="21"/>
        <v>0</v>
      </c>
      <c r="P104" s="23">
        <f t="shared" si="21"/>
        <v>0</v>
      </c>
      <c r="Q104" s="23">
        <f t="shared" si="21"/>
        <v>0</v>
      </c>
      <c r="R104" s="23">
        <f t="shared" si="21"/>
        <v>0</v>
      </c>
      <c r="S104" s="23">
        <f t="shared" si="21"/>
        <v>0</v>
      </c>
      <c r="T104" s="38">
        <f t="shared" si="21"/>
        <v>0</v>
      </c>
    </row>
    <row r="105" spans="1:20" ht="13.5" thickBot="1">
      <c r="A105" s="981" t="s">
        <v>14</v>
      </c>
      <c r="B105" s="1046"/>
      <c r="C105" s="1033"/>
      <c r="D105" s="790"/>
      <c r="E105" s="826"/>
      <c r="F105" s="1041"/>
      <c r="G105" s="188"/>
      <c r="H105" s="189"/>
      <c r="I105" s="189"/>
      <c r="J105" s="189"/>
      <c r="K105" s="189"/>
      <c r="L105" s="189"/>
      <c r="M105" s="189"/>
      <c r="N105" s="189"/>
      <c r="O105" s="189"/>
      <c r="P105" s="189"/>
      <c r="Q105" s="189"/>
      <c r="R105" s="189"/>
      <c r="S105" s="189"/>
      <c r="T105" s="190"/>
    </row>
    <row r="106" spans="1:20" ht="24.75" customHeight="1" thickTop="1">
      <c r="A106" s="380" t="s">
        <v>157</v>
      </c>
      <c r="B106" s="390"/>
      <c r="C106" s="382"/>
      <c r="D106" s="383"/>
      <c r="E106" s="384"/>
      <c r="F106" s="391"/>
      <c r="G106" s="201">
        <f>G107+G109+G111+G113+G115</f>
        <v>0</v>
      </c>
      <c r="H106" s="202">
        <f aca="true" t="shared" si="22" ref="H106:T106">H107+H109+H111+H113+H115</f>
        <v>0</v>
      </c>
      <c r="I106" s="202">
        <f t="shared" si="22"/>
        <v>0</v>
      </c>
      <c r="J106" s="202">
        <f t="shared" si="22"/>
        <v>0</v>
      </c>
      <c r="K106" s="202">
        <f t="shared" si="22"/>
        <v>0</v>
      </c>
      <c r="L106" s="202">
        <f t="shared" si="22"/>
        <v>0</v>
      </c>
      <c r="M106" s="202">
        <f t="shared" si="22"/>
        <v>0</v>
      </c>
      <c r="N106" s="202">
        <f>N107+N109+N111+N113+N115</f>
        <v>0</v>
      </c>
      <c r="O106" s="202">
        <f t="shared" si="22"/>
        <v>0</v>
      </c>
      <c r="P106" s="202">
        <f t="shared" si="22"/>
        <v>0</v>
      </c>
      <c r="Q106" s="202">
        <f t="shared" si="22"/>
        <v>0</v>
      </c>
      <c r="R106" s="202">
        <f t="shared" si="22"/>
        <v>0</v>
      </c>
      <c r="S106" s="202">
        <f t="shared" si="22"/>
        <v>0</v>
      </c>
      <c r="T106" s="203">
        <f t="shared" si="22"/>
        <v>0</v>
      </c>
    </row>
    <row r="107" spans="1:20" ht="12.75">
      <c r="A107" s="971" t="s">
        <v>78</v>
      </c>
      <c r="B107" s="1036"/>
      <c r="C107" s="1032"/>
      <c r="D107" s="846"/>
      <c r="E107" s="825"/>
      <c r="F107" s="974">
        <f>E107*C107</f>
        <v>0</v>
      </c>
      <c r="G107" s="37">
        <f aca="true" t="shared" si="23" ref="G107:T107">G108*$E107</f>
        <v>0</v>
      </c>
      <c r="H107" s="23">
        <f t="shared" si="23"/>
        <v>0</v>
      </c>
      <c r="I107" s="23">
        <f t="shared" si="23"/>
        <v>0</v>
      </c>
      <c r="J107" s="23">
        <f t="shared" si="23"/>
        <v>0</v>
      </c>
      <c r="K107" s="23">
        <f t="shared" si="23"/>
        <v>0</v>
      </c>
      <c r="L107" s="23">
        <f t="shared" si="23"/>
        <v>0</v>
      </c>
      <c r="M107" s="23">
        <f t="shared" si="23"/>
        <v>0</v>
      </c>
      <c r="N107" s="23">
        <f t="shared" si="23"/>
        <v>0</v>
      </c>
      <c r="O107" s="23">
        <f t="shared" si="23"/>
        <v>0</v>
      </c>
      <c r="P107" s="23">
        <f t="shared" si="23"/>
        <v>0</v>
      </c>
      <c r="Q107" s="23">
        <f t="shared" si="23"/>
        <v>0</v>
      </c>
      <c r="R107" s="23">
        <f t="shared" si="23"/>
        <v>0</v>
      </c>
      <c r="S107" s="23">
        <f t="shared" si="23"/>
        <v>0</v>
      </c>
      <c r="T107" s="38">
        <f t="shared" si="23"/>
        <v>0</v>
      </c>
    </row>
    <row r="108" spans="1:20" ht="12.75">
      <c r="A108" s="1034"/>
      <c r="B108" s="1037"/>
      <c r="C108" s="1022"/>
      <c r="D108" s="850"/>
      <c r="E108" s="775"/>
      <c r="F108" s="1012"/>
      <c r="G108" s="40"/>
      <c r="H108" s="27"/>
      <c r="I108" s="27"/>
      <c r="J108" s="27"/>
      <c r="K108" s="27"/>
      <c r="L108" s="27"/>
      <c r="M108" s="27"/>
      <c r="N108" s="27"/>
      <c r="O108" s="27"/>
      <c r="P108" s="27"/>
      <c r="Q108" s="27"/>
      <c r="R108" s="27"/>
      <c r="S108" s="27"/>
      <c r="T108" s="28"/>
    </row>
    <row r="109" spans="1:20" ht="12.75">
      <c r="A109" s="984" t="s">
        <v>50</v>
      </c>
      <c r="B109" s="1039"/>
      <c r="C109" s="1019"/>
      <c r="D109" s="908"/>
      <c r="E109" s="989"/>
      <c r="F109" s="969">
        <f>E109*C109</f>
        <v>0</v>
      </c>
      <c r="G109" s="37">
        <f aca="true" t="shared" si="24" ref="G109:T109">G110*$E109</f>
        <v>0</v>
      </c>
      <c r="H109" s="23">
        <f t="shared" si="24"/>
        <v>0</v>
      </c>
      <c r="I109" s="23">
        <f t="shared" si="24"/>
        <v>0</v>
      </c>
      <c r="J109" s="23">
        <f t="shared" si="24"/>
        <v>0</v>
      </c>
      <c r="K109" s="23">
        <f t="shared" si="24"/>
        <v>0</v>
      </c>
      <c r="L109" s="23">
        <f t="shared" si="24"/>
        <v>0</v>
      </c>
      <c r="M109" s="23">
        <f t="shared" si="24"/>
        <v>0</v>
      </c>
      <c r="N109" s="23">
        <f t="shared" si="24"/>
        <v>0</v>
      </c>
      <c r="O109" s="23">
        <f t="shared" si="24"/>
        <v>0</v>
      </c>
      <c r="P109" s="23">
        <f t="shared" si="24"/>
        <v>0</v>
      </c>
      <c r="Q109" s="23">
        <f t="shared" si="24"/>
        <v>0</v>
      </c>
      <c r="R109" s="23">
        <f t="shared" si="24"/>
        <v>0</v>
      </c>
      <c r="S109" s="23">
        <f t="shared" si="24"/>
        <v>0</v>
      </c>
      <c r="T109" s="38">
        <f t="shared" si="24"/>
        <v>0</v>
      </c>
    </row>
    <row r="110" spans="1:20" ht="12.75">
      <c r="A110" s="985"/>
      <c r="B110" s="1040"/>
      <c r="C110" s="1019"/>
      <c r="D110" s="908"/>
      <c r="E110" s="989"/>
      <c r="F110" s="970"/>
      <c r="G110" s="42"/>
      <c r="H110" s="31"/>
      <c r="I110" s="31"/>
      <c r="J110" s="31"/>
      <c r="K110" s="31"/>
      <c r="L110" s="31"/>
      <c r="M110" s="31"/>
      <c r="N110" s="31"/>
      <c r="O110" s="31"/>
      <c r="P110" s="31"/>
      <c r="Q110" s="31"/>
      <c r="R110" s="31"/>
      <c r="S110" s="31"/>
      <c r="T110" s="32"/>
    </row>
    <row r="111" spans="1:20" ht="12.75">
      <c r="A111" s="984" t="s">
        <v>50</v>
      </c>
      <c r="B111" s="1039"/>
      <c r="C111" s="1019"/>
      <c r="D111" s="908"/>
      <c r="E111" s="989"/>
      <c r="F111" s="969">
        <f>E111*C111</f>
        <v>0</v>
      </c>
      <c r="G111" s="37">
        <f aca="true" t="shared" si="25" ref="G111:T111">G112*$E111</f>
        <v>0</v>
      </c>
      <c r="H111" s="23">
        <f t="shared" si="25"/>
        <v>0</v>
      </c>
      <c r="I111" s="23">
        <f t="shared" si="25"/>
        <v>0</v>
      </c>
      <c r="J111" s="23">
        <f t="shared" si="25"/>
        <v>0</v>
      </c>
      <c r="K111" s="23">
        <f t="shared" si="25"/>
        <v>0</v>
      </c>
      <c r="L111" s="23">
        <f t="shared" si="25"/>
        <v>0</v>
      </c>
      <c r="M111" s="23">
        <f t="shared" si="25"/>
        <v>0</v>
      </c>
      <c r="N111" s="23">
        <f t="shared" si="25"/>
        <v>0</v>
      </c>
      <c r="O111" s="23">
        <f t="shared" si="25"/>
        <v>0</v>
      </c>
      <c r="P111" s="23">
        <f t="shared" si="25"/>
        <v>0</v>
      </c>
      <c r="Q111" s="23">
        <f t="shared" si="25"/>
        <v>0</v>
      </c>
      <c r="R111" s="23">
        <f t="shared" si="25"/>
        <v>0</v>
      </c>
      <c r="S111" s="23">
        <f t="shared" si="25"/>
        <v>0</v>
      </c>
      <c r="T111" s="38">
        <f t="shared" si="25"/>
        <v>0</v>
      </c>
    </row>
    <row r="112" spans="1:20" ht="12.75">
      <c r="A112" s="985"/>
      <c r="B112" s="1040"/>
      <c r="C112" s="1019"/>
      <c r="D112" s="908"/>
      <c r="E112" s="989"/>
      <c r="F112" s="970"/>
      <c r="G112" s="42"/>
      <c r="H112" s="31"/>
      <c r="I112" s="31"/>
      <c r="J112" s="31"/>
      <c r="K112" s="31"/>
      <c r="L112" s="31"/>
      <c r="M112" s="31"/>
      <c r="N112" s="31"/>
      <c r="O112" s="31"/>
      <c r="P112" s="31"/>
      <c r="Q112" s="31"/>
      <c r="R112" s="31"/>
      <c r="S112" s="31"/>
      <c r="T112" s="32"/>
    </row>
    <row r="113" spans="1:20" ht="12.75">
      <c r="A113" s="984" t="s">
        <v>50</v>
      </c>
      <c r="B113" s="1039"/>
      <c r="C113" s="1019"/>
      <c r="D113" s="908"/>
      <c r="E113" s="989"/>
      <c r="F113" s="969">
        <f>E113*C113</f>
        <v>0</v>
      </c>
      <c r="G113" s="37">
        <f aca="true" t="shared" si="26" ref="G113:T113">G114*$E113</f>
        <v>0</v>
      </c>
      <c r="H113" s="23">
        <f t="shared" si="26"/>
        <v>0</v>
      </c>
      <c r="I113" s="23">
        <f t="shared" si="26"/>
        <v>0</v>
      </c>
      <c r="J113" s="23">
        <f t="shared" si="26"/>
        <v>0</v>
      </c>
      <c r="K113" s="23">
        <f t="shared" si="26"/>
        <v>0</v>
      </c>
      <c r="L113" s="23">
        <f t="shared" si="26"/>
        <v>0</v>
      </c>
      <c r="M113" s="23">
        <f t="shared" si="26"/>
        <v>0</v>
      </c>
      <c r="N113" s="23">
        <f t="shared" si="26"/>
        <v>0</v>
      </c>
      <c r="O113" s="23">
        <f t="shared" si="26"/>
        <v>0</v>
      </c>
      <c r="P113" s="23">
        <f t="shared" si="26"/>
        <v>0</v>
      </c>
      <c r="Q113" s="23">
        <f t="shared" si="26"/>
        <v>0</v>
      </c>
      <c r="R113" s="23">
        <f t="shared" si="26"/>
        <v>0</v>
      </c>
      <c r="S113" s="23">
        <f t="shared" si="26"/>
        <v>0</v>
      </c>
      <c r="T113" s="38">
        <f t="shared" si="26"/>
        <v>0</v>
      </c>
    </row>
    <row r="114" spans="1:20" ht="12.75">
      <c r="A114" s="985"/>
      <c r="B114" s="1040"/>
      <c r="C114" s="1019"/>
      <c r="D114" s="908"/>
      <c r="E114" s="989"/>
      <c r="F114" s="970"/>
      <c r="G114" s="42"/>
      <c r="H114" s="31"/>
      <c r="I114" s="31"/>
      <c r="J114" s="31"/>
      <c r="K114" s="31"/>
      <c r="L114" s="31"/>
      <c r="M114" s="31"/>
      <c r="N114" s="31"/>
      <c r="O114" s="31"/>
      <c r="P114" s="31"/>
      <c r="Q114" s="31"/>
      <c r="R114" s="31"/>
      <c r="S114" s="31"/>
      <c r="T114" s="32"/>
    </row>
    <row r="115" spans="1:20" ht="12.75">
      <c r="A115" s="971" t="s">
        <v>50</v>
      </c>
      <c r="B115" s="1039"/>
      <c r="C115" s="1032"/>
      <c r="D115" s="846"/>
      <c r="E115" s="825"/>
      <c r="F115" s="974">
        <f>E115*C115</f>
        <v>0</v>
      </c>
      <c r="G115" s="37">
        <f aca="true" t="shared" si="27" ref="G115:T115">G116*$E115</f>
        <v>0</v>
      </c>
      <c r="H115" s="23">
        <f t="shared" si="27"/>
        <v>0</v>
      </c>
      <c r="I115" s="23">
        <f t="shared" si="27"/>
        <v>0</v>
      </c>
      <c r="J115" s="23">
        <f t="shared" si="27"/>
        <v>0</v>
      </c>
      <c r="K115" s="23">
        <f t="shared" si="27"/>
        <v>0</v>
      </c>
      <c r="L115" s="23">
        <f t="shared" si="27"/>
        <v>0</v>
      </c>
      <c r="M115" s="23">
        <f t="shared" si="27"/>
        <v>0</v>
      </c>
      <c r="N115" s="23">
        <f t="shared" si="27"/>
        <v>0</v>
      </c>
      <c r="O115" s="23">
        <f t="shared" si="27"/>
        <v>0</v>
      </c>
      <c r="P115" s="23">
        <f t="shared" si="27"/>
        <v>0</v>
      </c>
      <c r="Q115" s="23">
        <f t="shared" si="27"/>
        <v>0</v>
      </c>
      <c r="R115" s="23">
        <f t="shared" si="27"/>
        <v>0</v>
      </c>
      <c r="S115" s="23">
        <f t="shared" si="27"/>
        <v>0</v>
      </c>
      <c r="T115" s="38">
        <f t="shared" si="27"/>
        <v>0</v>
      </c>
    </row>
    <row r="116" spans="1:20" ht="13.5" thickBot="1">
      <c r="A116" s="1043" t="s">
        <v>14</v>
      </c>
      <c r="B116" s="1029"/>
      <c r="C116" s="1033"/>
      <c r="D116" s="790"/>
      <c r="E116" s="826"/>
      <c r="F116" s="1041"/>
      <c r="G116" s="188"/>
      <c r="H116" s="189"/>
      <c r="I116" s="189"/>
      <c r="J116" s="189"/>
      <c r="K116" s="189"/>
      <c r="L116" s="189"/>
      <c r="M116" s="189"/>
      <c r="N116" s="189"/>
      <c r="O116" s="189"/>
      <c r="P116" s="189"/>
      <c r="Q116" s="189"/>
      <c r="R116" s="189"/>
      <c r="S116" s="189"/>
      <c r="T116" s="190"/>
    </row>
    <row r="117" spans="1:20" ht="24.75" customHeight="1" thickTop="1">
      <c r="A117" s="474" t="s">
        <v>158</v>
      </c>
      <c r="B117" s="390"/>
      <c r="C117" s="382"/>
      <c r="D117" s="383"/>
      <c r="E117" s="384"/>
      <c r="F117" s="388"/>
      <c r="G117" s="201">
        <f>G118+G120+G124+G126+G128+G130+G132+G134</f>
        <v>0</v>
      </c>
      <c r="H117" s="202">
        <f aca="true" t="shared" si="28" ref="H117:T117">H118+H120+H124+H126+H128+H130+H132+H134</f>
        <v>0</v>
      </c>
      <c r="I117" s="202">
        <f t="shared" si="28"/>
        <v>0</v>
      </c>
      <c r="J117" s="202">
        <f t="shared" si="28"/>
        <v>0</v>
      </c>
      <c r="K117" s="202">
        <f t="shared" si="28"/>
        <v>0</v>
      </c>
      <c r="L117" s="202">
        <f t="shared" si="28"/>
        <v>0</v>
      </c>
      <c r="M117" s="202">
        <f t="shared" si="28"/>
        <v>0</v>
      </c>
      <c r="N117" s="202">
        <f>N118+N120+N124+N126+N128+N130+N132+N134</f>
        <v>0</v>
      </c>
      <c r="O117" s="202">
        <f t="shared" si="28"/>
        <v>0</v>
      </c>
      <c r="P117" s="202">
        <f t="shared" si="28"/>
        <v>0</v>
      </c>
      <c r="Q117" s="202">
        <f t="shared" si="28"/>
        <v>0</v>
      </c>
      <c r="R117" s="202">
        <f t="shared" si="28"/>
        <v>0</v>
      </c>
      <c r="S117" s="202">
        <f t="shared" si="28"/>
        <v>0</v>
      </c>
      <c r="T117" s="203">
        <f t="shared" si="28"/>
        <v>0</v>
      </c>
    </row>
    <row r="118" spans="1:20" ht="12.75">
      <c r="A118" s="979" t="s">
        <v>223</v>
      </c>
      <c r="B118" s="980"/>
      <c r="C118" s="983"/>
      <c r="D118" s="908"/>
      <c r="E118" s="989"/>
      <c r="F118" s="969">
        <f>E118*C118</f>
        <v>0</v>
      </c>
      <c r="G118" s="37">
        <f aca="true" t="shared" si="29" ref="G118:T126">G119*$E118</f>
        <v>0</v>
      </c>
      <c r="H118" s="23">
        <f t="shared" si="29"/>
        <v>0</v>
      </c>
      <c r="I118" s="23">
        <f t="shared" si="29"/>
        <v>0</v>
      </c>
      <c r="J118" s="23">
        <f t="shared" si="29"/>
        <v>0</v>
      </c>
      <c r="K118" s="23">
        <f t="shared" si="29"/>
        <v>0</v>
      </c>
      <c r="L118" s="23">
        <f t="shared" si="29"/>
        <v>0</v>
      </c>
      <c r="M118" s="23">
        <f t="shared" si="29"/>
        <v>0</v>
      </c>
      <c r="N118" s="23">
        <f t="shared" si="29"/>
        <v>0</v>
      </c>
      <c r="O118" s="23">
        <f t="shared" si="29"/>
        <v>0</v>
      </c>
      <c r="P118" s="23">
        <f t="shared" si="29"/>
        <v>0</v>
      </c>
      <c r="Q118" s="23">
        <f t="shared" si="29"/>
        <v>0</v>
      </c>
      <c r="R118" s="23">
        <f t="shared" si="29"/>
        <v>0</v>
      </c>
      <c r="S118" s="23">
        <f t="shared" si="29"/>
        <v>0</v>
      </c>
      <c r="T118" s="38">
        <f t="shared" si="29"/>
        <v>0</v>
      </c>
    </row>
    <row r="119" spans="1:20" ht="12.75">
      <c r="A119" s="992" t="s">
        <v>14</v>
      </c>
      <c r="B119" s="995"/>
      <c r="C119" s="983"/>
      <c r="D119" s="908"/>
      <c r="E119" s="989"/>
      <c r="F119" s="970"/>
      <c r="G119" s="42"/>
      <c r="H119" s="31"/>
      <c r="I119" s="31"/>
      <c r="J119" s="31"/>
      <c r="K119" s="31"/>
      <c r="L119" s="31"/>
      <c r="M119" s="31"/>
      <c r="N119" s="31"/>
      <c r="O119" s="31"/>
      <c r="P119" s="31"/>
      <c r="Q119" s="31"/>
      <c r="R119" s="31"/>
      <c r="S119" s="31"/>
      <c r="T119" s="32"/>
    </row>
    <row r="120" spans="1:20" ht="12.75">
      <c r="A120" s="979" t="s">
        <v>224</v>
      </c>
      <c r="B120" s="980"/>
      <c r="C120" s="983"/>
      <c r="D120" s="908"/>
      <c r="E120" s="989"/>
      <c r="F120" s="969">
        <f>E120*C120</f>
        <v>0</v>
      </c>
      <c r="G120" s="37">
        <f t="shared" si="29"/>
        <v>0</v>
      </c>
      <c r="H120" s="23">
        <f t="shared" si="29"/>
        <v>0</v>
      </c>
      <c r="I120" s="23">
        <f t="shared" si="29"/>
        <v>0</v>
      </c>
      <c r="J120" s="23">
        <f t="shared" si="29"/>
        <v>0</v>
      </c>
      <c r="K120" s="23">
        <f t="shared" si="29"/>
        <v>0</v>
      </c>
      <c r="L120" s="23">
        <f t="shared" si="29"/>
        <v>0</v>
      </c>
      <c r="M120" s="23">
        <f t="shared" si="29"/>
        <v>0</v>
      </c>
      <c r="N120" s="23">
        <f t="shared" si="29"/>
        <v>0</v>
      </c>
      <c r="O120" s="23">
        <f t="shared" si="29"/>
        <v>0</v>
      </c>
      <c r="P120" s="23">
        <f t="shared" si="29"/>
        <v>0</v>
      </c>
      <c r="Q120" s="23">
        <f t="shared" si="29"/>
        <v>0</v>
      </c>
      <c r="R120" s="23">
        <f t="shared" si="29"/>
        <v>0</v>
      </c>
      <c r="S120" s="23">
        <f t="shared" si="29"/>
        <v>0</v>
      </c>
      <c r="T120" s="38">
        <f t="shared" si="29"/>
        <v>0</v>
      </c>
    </row>
    <row r="121" spans="1:20" ht="12.75">
      <c r="A121" s="992" t="s">
        <v>14</v>
      </c>
      <c r="B121" s="995"/>
      <c r="C121" s="983"/>
      <c r="D121" s="908"/>
      <c r="E121" s="989"/>
      <c r="F121" s="970"/>
      <c r="G121" s="42"/>
      <c r="H121" s="31"/>
      <c r="I121" s="31"/>
      <c r="J121" s="31"/>
      <c r="K121" s="31"/>
      <c r="L121" s="31"/>
      <c r="M121" s="31"/>
      <c r="N121" s="31"/>
      <c r="O121" s="31"/>
      <c r="P121" s="31"/>
      <c r="Q121" s="31"/>
      <c r="R121" s="31"/>
      <c r="S121" s="31"/>
      <c r="T121" s="32"/>
    </row>
    <row r="122" spans="1:20" ht="12.75">
      <c r="A122" s="979" t="s">
        <v>368</v>
      </c>
      <c r="B122" s="980"/>
      <c r="C122" s="983"/>
      <c r="D122" s="908"/>
      <c r="E122" s="989"/>
      <c r="F122" s="969">
        <f>E122*C122</f>
        <v>0</v>
      </c>
      <c r="G122" s="37">
        <f t="shared" si="29"/>
        <v>0</v>
      </c>
      <c r="H122" s="23">
        <f t="shared" si="29"/>
        <v>0</v>
      </c>
      <c r="I122" s="23">
        <f t="shared" si="29"/>
        <v>0</v>
      </c>
      <c r="J122" s="23">
        <f t="shared" si="29"/>
        <v>0</v>
      </c>
      <c r="K122" s="23">
        <f t="shared" si="29"/>
        <v>0</v>
      </c>
      <c r="L122" s="23">
        <f t="shared" si="29"/>
        <v>0</v>
      </c>
      <c r="M122" s="23">
        <f t="shared" si="29"/>
        <v>0</v>
      </c>
      <c r="N122" s="23">
        <f t="shared" si="29"/>
        <v>0</v>
      </c>
      <c r="O122" s="23">
        <f t="shared" si="29"/>
        <v>0</v>
      </c>
      <c r="P122" s="23">
        <f t="shared" si="29"/>
        <v>0</v>
      </c>
      <c r="Q122" s="23">
        <f t="shared" si="29"/>
        <v>0</v>
      </c>
      <c r="R122" s="23">
        <f t="shared" si="29"/>
        <v>0</v>
      </c>
      <c r="S122" s="23">
        <f t="shared" si="29"/>
        <v>0</v>
      </c>
      <c r="T122" s="38">
        <f t="shared" si="29"/>
        <v>0</v>
      </c>
    </row>
    <row r="123" spans="1:20" ht="12.75">
      <c r="A123" s="992" t="s">
        <v>14</v>
      </c>
      <c r="B123" s="995"/>
      <c r="C123" s="983"/>
      <c r="D123" s="908"/>
      <c r="E123" s="989"/>
      <c r="F123" s="970"/>
      <c r="G123" s="42"/>
      <c r="H123" s="31"/>
      <c r="I123" s="31"/>
      <c r="J123" s="31"/>
      <c r="K123" s="31"/>
      <c r="L123" s="31"/>
      <c r="M123" s="31"/>
      <c r="N123" s="31"/>
      <c r="O123" s="31"/>
      <c r="P123" s="31"/>
      <c r="Q123" s="31"/>
      <c r="R123" s="31"/>
      <c r="S123" s="31"/>
      <c r="T123" s="32"/>
    </row>
    <row r="124" spans="1:20" ht="12.75">
      <c r="A124" s="979" t="s">
        <v>225</v>
      </c>
      <c r="B124" s="980"/>
      <c r="C124" s="983"/>
      <c r="D124" s="908"/>
      <c r="E124" s="989"/>
      <c r="F124" s="969">
        <f>E124*C124</f>
        <v>0</v>
      </c>
      <c r="G124" s="37">
        <f t="shared" si="29"/>
        <v>0</v>
      </c>
      <c r="H124" s="23">
        <f t="shared" si="29"/>
        <v>0</v>
      </c>
      <c r="I124" s="23">
        <f t="shared" si="29"/>
        <v>0</v>
      </c>
      <c r="J124" s="23">
        <f t="shared" si="29"/>
        <v>0</v>
      </c>
      <c r="K124" s="23">
        <f t="shared" si="29"/>
        <v>0</v>
      </c>
      <c r="L124" s="23">
        <f t="shared" si="29"/>
        <v>0</v>
      </c>
      <c r="M124" s="23">
        <f t="shared" si="29"/>
        <v>0</v>
      </c>
      <c r="N124" s="23">
        <f t="shared" si="29"/>
        <v>0</v>
      </c>
      <c r="O124" s="23">
        <f t="shared" si="29"/>
        <v>0</v>
      </c>
      <c r="P124" s="23">
        <f t="shared" si="29"/>
        <v>0</v>
      </c>
      <c r="Q124" s="23">
        <f t="shared" si="29"/>
        <v>0</v>
      </c>
      <c r="R124" s="23">
        <f t="shared" si="29"/>
        <v>0</v>
      </c>
      <c r="S124" s="23">
        <f t="shared" si="29"/>
        <v>0</v>
      </c>
      <c r="T124" s="38">
        <f t="shared" si="29"/>
        <v>0</v>
      </c>
    </row>
    <row r="125" spans="1:20" ht="12.75">
      <c r="A125" s="992" t="s">
        <v>14</v>
      </c>
      <c r="B125" s="995"/>
      <c r="C125" s="983"/>
      <c r="D125" s="908"/>
      <c r="E125" s="989"/>
      <c r="F125" s="970"/>
      <c r="G125" s="42"/>
      <c r="H125" s="31"/>
      <c r="I125" s="31"/>
      <c r="J125" s="31"/>
      <c r="K125" s="31"/>
      <c r="L125" s="31"/>
      <c r="M125" s="31"/>
      <c r="N125" s="31"/>
      <c r="O125" s="31"/>
      <c r="P125" s="31"/>
      <c r="Q125" s="31"/>
      <c r="R125" s="31"/>
      <c r="S125" s="31"/>
      <c r="T125" s="32"/>
    </row>
    <row r="126" spans="1:20" ht="12.75">
      <c r="A126" s="984" t="s">
        <v>150</v>
      </c>
      <c r="B126" s="1037" t="s">
        <v>151</v>
      </c>
      <c r="C126" s="983"/>
      <c r="D126" s="908"/>
      <c r="E126" s="989"/>
      <c r="F126" s="969">
        <f>E126*C126</f>
        <v>0</v>
      </c>
      <c r="G126" s="37">
        <f t="shared" si="29"/>
        <v>0</v>
      </c>
      <c r="H126" s="23">
        <f t="shared" si="29"/>
        <v>0</v>
      </c>
      <c r="I126" s="23">
        <f t="shared" si="29"/>
        <v>0</v>
      </c>
      <c r="J126" s="23">
        <f t="shared" si="29"/>
        <v>0</v>
      </c>
      <c r="K126" s="23">
        <f t="shared" si="29"/>
        <v>0</v>
      </c>
      <c r="L126" s="23">
        <f t="shared" si="29"/>
        <v>0</v>
      </c>
      <c r="M126" s="23">
        <f t="shared" si="29"/>
        <v>0</v>
      </c>
      <c r="N126" s="23">
        <f t="shared" si="29"/>
        <v>0</v>
      </c>
      <c r="O126" s="23">
        <f t="shared" si="29"/>
        <v>0</v>
      </c>
      <c r="P126" s="23">
        <f t="shared" si="29"/>
        <v>0</v>
      </c>
      <c r="Q126" s="23">
        <f t="shared" si="29"/>
        <v>0</v>
      </c>
      <c r="R126" s="23">
        <f t="shared" si="29"/>
        <v>0</v>
      </c>
      <c r="S126" s="23">
        <f t="shared" si="29"/>
        <v>0</v>
      </c>
      <c r="T126" s="38">
        <f t="shared" si="29"/>
        <v>0</v>
      </c>
    </row>
    <row r="127" spans="1:20" ht="12.75">
      <c r="A127" s="985" t="s">
        <v>14</v>
      </c>
      <c r="B127" s="1037"/>
      <c r="C127" s="983"/>
      <c r="D127" s="908"/>
      <c r="E127" s="989"/>
      <c r="F127" s="970"/>
      <c r="G127" s="42"/>
      <c r="H127" s="31"/>
      <c r="I127" s="31"/>
      <c r="J127" s="31"/>
      <c r="K127" s="31"/>
      <c r="L127" s="31"/>
      <c r="M127" s="31"/>
      <c r="N127" s="31"/>
      <c r="O127" s="31"/>
      <c r="P127" s="31"/>
      <c r="Q127" s="31"/>
      <c r="R127" s="31"/>
      <c r="S127" s="31"/>
      <c r="T127" s="32"/>
    </row>
    <row r="128" spans="1:20" ht="12.75">
      <c r="A128" s="979" t="s">
        <v>93</v>
      </c>
      <c r="B128" s="1036"/>
      <c r="C128" s="993"/>
      <c r="D128" s="789"/>
      <c r="E128" s="774"/>
      <c r="F128" s="1015">
        <f>E128*C128</f>
        <v>0</v>
      </c>
      <c r="G128" s="37">
        <f aca="true" t="shared" si="30" ref="G128:T128">G129*$E128</f>
        <v>0</v>
      </c>
      <c r="H128" s="23">
        <f t="shared" si="30"/>
        <v>0</v>
      </c>
      <c r="I128" s="23">
        <f t="shared" si="30"/>
        <v>0</v>
      </c>
      <c r="J128" s="23">
        <f t="shared" si="30"/>
        <v>0</v>
      </c>
      <c r="K128" s="23">
        <f t="shared" si="30"/>
        <v>0</v>
      </c>
      <c r="L128" s="23">
        <f t="shared" si="30"/>
        <v>0</v>
      </c>
      <c r="M128" s="23">
        <f t="shared" si="30"/>
        <v>0</v>
      </c>
      <c r="N128" s="23">
        <f t="shared" si="30"/>
        <v>0</v>
      </c>
      <c r="O128" s="23">
        <f t="shared" si="30"/>
        <v>0</v>
      </c>
      <c r="P128" s="23">
        <f t="shared" si="30"/>
        <v>0</v>
      </c>
      <c r="Q128" s="23">
        <f t="shared" si="30"/>
        <v>0</v>
      </c>
      <c r="R128" s="23">
        <f t="shared" si="30"/>
        <v>0</v>
      </c>
      <c r="S128" s="23">
        <f t="shared" si="30"/>
        <v>0</v>
      </c>
      <c r="T128" s="38">
        <f t="shared" si="30"/>
        <v>0</v>
      </c>
    </row>
    <row r="129" spans="1:20" ht="12.75">
      <c r="A129" s="1034"/>
      <c r="B129" s="1037"/>
      <c r="C129" s="978"/>
      <c r="D129" s="850"/>
      <c r="E129" s="775"/>
      <c r="F129" s="1012"/>
      <c r="G129" s="40"/>
      <c r="H129" s="27"/>
      <c r="I129" s="27"/>
      <c r="J129" s="27"/>
      <c r="K129" s="27"/>
      <c r="L129" s="27"/>
      <c r="M129" s="27"/>
      <c r="N129" s="27"/>
      <c r="O129" s="27"/>
      <c r="P129" s="27"/>
      <c r="Q129" s="27"/>
      <c r="R129" s="27"/>
      <c r="S129" s="27"/>
      <c r="T129" s="28"/>
    </row>
    <row r="130" spans="1:20" ht="12.75">
      <c r="A130" s="984" t="s">
        <v>134</v>
      </c>
      <c r="B130" s="1036"/>
      <c r="C130" s="983"/>
      <c r="D130" s="908"/>
      <c r="E130" s="989"/>
      <c r="F130" s="969">
        <f>E130*C130</f>
        <v>0</v>
      </c>
      <c r="G130" s="37">
        <f aca="true" t="shared" si="31" ref="G130:T130">G131*$E130</f>
        <v>0</v>
      </c>
      <c r="H130" s="23">
        <f t="shared" si="31"/>
        <v>0</v>
      </c>
      <c r="I130" s="23">
        <f t="shared" si="31"/>
        <v>0</v>
      </c>
      <c r="J130" s="23">
        <f t="shared" si="31"/>
        <v>0</v>
      </c>
      <c r="K130" s="23">
        <f t="shared" si="31"/>
        <v>0</v>
      </c>
      <c r="L130" s="23">
        <f t="shared" si="31"/>
        <v>0</v>
      </c>
      <c r="M130" s="23">
        <f t="shared" si="31"/>
        <v>0</v>
      </c>
      <c r="N130" s="23">
        <f t="shared" si="31"/>
        <v>0</v>
      </c>
      <c r="O130" s="23">
        <f t="shared" si="31"/>
        <v>0</v>
      </c>
      <c r="P130" s="23">
        <f t="shared" si="31"/>
        <v>0</v>
      </c>
      <c r="Q130" s="23">
        <f t="shared" si="31"/>
        <v>0</v>
      </c>
      <c r="R130" s="23">
        <f t="shared" si="31"/>
        <v>0</v>
      </c>
      <c r="S130" s="23">
        <f t="shared" si="31"/>
        <v>0</v>
      </c>
      <c r="T130" s="38">
        <f t="shared" si="31"/>
        <v>0</v>
      </c>
    </row>
    <row r="131" spans="1:20" ht="12.75">
      <c r="A131" s="985" t="s">
        <v>14</v>
      </c>
      <c r="B131" s="1037"/>
      <c r="C131" s="983"/>
      <c r="D131" s="908"/>
      <c r="E131" s="989"/>
      <c r="F131" s="970"/>
      <c r="G131" s="42"/>
      <c r="H131" s="31"/>
      <c r="I131" s="31"/>
      <c r="J131" s="31"/>
      <c r="K131" s="31"/>
      <c r="L131" s="31"/>
      <c r="M131" s="31"/>
      <c r="N131" s="31"/>
      <c r="O131" s="31"/>
      <c r="P131" s="31"/>
      <c r="Q131" s="31"/>
      <c r="R131" s="31"/>
      <c r="S131" s="31"/>
      <c r="T131" s="32"/>
    </row>
    <row r="132" spans="1:20" ht="12.75">
      <c r="A132" s="984" t="s">
        <v>50</v>
      </c>
      <c r="B132" s="1039"/>
      <c r="C132" s="983"/>
      <c r="D132" s="908"/>
      <c r="E132" s="989"/>
      <c r="F132" s="969">
        <f>E132*C132</f>
        <v>0</v>
      </c>
      <c r="G132" s="37">
        <f aca="true" t="shared" si="32" ref="G132:T132">G133*$E132</f>
        <v>0</v>
      </c>
      <c r="H132" s="23">
        <f t="shared" si="32"/>
        <v>0</v>
      </c>
      <c r="I132" s="23">
        <f t="shared" si="32"/>
        <v>0</v>
      </c>
      <c r="J132" s="23">
        <f t="shared" si="32"/>
        <v>0</v>
      </c>
      <c r="K132" s="23">
        <f t="shared" si="32"/>
        <v>0</v>
      </c>
      <c r="L132" s="23">
        <f t="shared" si="32"/>
        <v>0</v>
      </c>
      <c r="M132" s="23">
        <f t="shared" si="32"/>
        <v>0</v>
      </c>
      <c r="N132" s="23">
        <f t="shared" si="32"/>
        <v>0</v>
      </c>
      <c r="O132" s="23">
        <f t="shared" si="32"/>
        <v>0</v>
      </c>
      <c r="P132" s="23">
        <f t="shared" si="32"/>
        <v>0</v>
      </c>
      <c r="Q132" s="23">
        <f t="shared" si="32"/>
        <v>0</v>
      </c>
      <c r="R132" s="23">
        <f t="shared" si="32"/>
        <v>0</v>
      </c>
      <c r="S132" s="23">
        <f t="shared" si="32"/>
        <v>0</v>
      </c>
      <c r="T132" s="38">
        <f t="shared" si="32"/>
        <v>0</v>
      </c>
    </row>
    <row r="133" spans="1:20" ht="12.75">
      <c r="A133" s="985"/>
      <c r="B133" s="1040"/>
      <c r="C133" s="983"/>
      <c r="D133" s="908"/>
      <c r="E133" s="989"/>
      <c r="F133" s="970"/>
      <c r="G133" s="42"/>
      <c r="H133" s="31"/>
      <c r="I133" s="31"/>
      <c r="J133" s="31"/>
      <c r="K133" s="31"/>
      <c r="L133" s="31"/>
      <c r="M133" s="31"/>
      <c r="N133" s="31"/>
      <c r="O133" s="31"/>
      <c r="P133" s="31"/>
      <c r="Q133" s="31"/>
      <c r="R133" s="31"/>
      <c r="S133" s="31"/>
      <c r="T133" s="32"/>
    </row>
    <row r="134" spans="1:20" ht="12.75">
      <c r="A134" s="984" t="s">
        <v>50</v>
      </c>
      <c r="B134" s="1039"/>
      <c r="C134" s="983"/>
      <c r="D134" s="908"/>
      <c r="E134" s="989"/>
      <c r="F134" s="969">
        <f>E134*C134</f>
        <v>0</v>
      </c>
      <c r="G134" s="37">
        <f aca="true" t="shared" si="33" ref="G134:T134">G135*$E134</f>
        <v>0</v>
      </c>
      <c r="H134" s="23">
        <f t="shared" si="33"/>
        <v>0</v>
      </c>
      <c r="I134" s="23">
        <f t="shared" si="33"/>
        <v>0</v>
      </c>
      <c r="J134" s="23">
        <f t="shared" si="33"/>
        <v>0</v>
      </c>
      <c r="K134" s="23">
        <f t="shared" si="33"/>
        <v>0</v>
      </c>
      <c r="L134" s="23">
        <f t="shared" si="33"/>
        <v>0</v>
      </c>
      <c r="M134" s="23">
        <f t="shared" si="33"/>
        <v>0</v>
      </c>
      <c r="N134" s="23">
        <f t="shared" si="33"/>
        <v>0</v>
      </c>
      <c r="O134" s="23">
        <f t="shared" si="33"/>
        <v>0</v>
      </c>
      <c r="P134" s="23">
        <f t="shared" si="33"/>
        <v>0</v>
      </c>
      <c r="Q134" s="23">
        <f t="shared" si="33"/>
        <v>0</v>
      </c>
      <c r="R134" s="23">
        <f t="shared" si="33"/>
        <v>0</v>
      </c>
      <c r="S134" s="23">
        <f t="shared" si="33"/>
        <v>0</v>
      </c>
      <c r="T134" s="38">
        <f t="shared" si="33"/>
        <v>0</v>
      </c>
    </row>
    <row r="135" spans="1:20" ht="13.5" thickBot="1">
      <c r="A135" s="1025"/>
      <c r="B135" s="1029"/>
      <c r="C135" s="1026"/>
      <c r="D135" s="1027"/>
      <c r="E135" s="1045"/>
      <c r="F135" s="1044"/>
      <c r="G135" s="43"/>
      <c r="H135" s="33"/>
      <c r="I135" s="33"/>
      <c r="J135" s="33"/>
      <c r="K135" s="33"/>
      <c r="L135" s="33"/>
      <c r="M135" s="33"/>
      <c r="N135" s="33"/>
      <c r="O135" s="33"/>
      <c r="P135" s="33"/>
      <c r="Q135" s="33"/>
      <c r="R135" s="33"/>
      <c r="S135" s="33"/>
      <c r="T135" s="34"/>
    </row>
    <row r="136" spans="1:20" s="1" customFormat="1" ht="19.5" customHeight="1" thickBot="1" thickTop="1">
      <c r="A136" s="392" t="s">
        <v>41</v>
      </c>
      <c r="B136" s="393"/>
      <c r="C136" s="394"/>
      <c r="D136" s="395"/>
      <c r="E136" s="396"/>
      <c r="F136" s="397"/>
      <c r="G136" s="398">
        <f aca="true" t="shared" si="34" ref="G136:T136">G117+G106+G89+G58+G37+G23</f>
        <v>0</v>
      </c>
      <c r="H136" s="398">
        <f t="shared" si="34"/>
        <v>0</v>
      </c>
      <c r="I136" s="398">
        <f t="shared" si="34"/>
        <v>0</v>
      </c>
      <c r="J136" s="398">
        <f t="shared" si="34"/>
        <v>0</v>
      </c>
      <c r="K136" s="398">
        <f t="shared" si="34"/>
        <v>0</v>
      </c>
      <c r="L136" s="398">
        <f t="shared" si="34"/>
        <v>0</v>
      </c>
      <c r="M136" s="398">
        <f t="shared" si="34"/>
        <v>0</v>
      </c>
      <c r="N136" s="398">
        <f t="shared" si="34"/>
        <v>0</v>
      </c>
      <c r="O136" s="398">
        <f t="shared" si="34"/>
        <v>0</v>
      </c>
      <c r="P136" s="398">
        <f t="shared" si="34"/>
        <v>0</v>
      </c>
      <c r="Q136" s="398">
        <f t="shared" si="34"/>
        <v>0</v>
      </c>
      <c r="R136" s="398">
        <f t="shared" si="34"/>
        <v>0</v>
      </c>
      <c r="S136" s="398">
        <f t="shared" si="34"/>
        <v>0</v>
      </c>
      <c r="T136" s="398">
        <f t="shared" si="34"/>
        <v>0</v>
      </c>
    </row>
    <row r="137" ht="13.5" thickTop="1"/>
  </sheetData>
  <sheetProtection/>
  <mergeCells count="298">
    <mergeCell ref="E48:E49"/>
    <mergeCell ref="F48:F49"/>
    <mergeCell ref="A92:B93"/>
    <mergeCell ref="C92:C93"/>
    <mergeCell ref="A65:A66"/>
    <mergeCell ref="C124:C125"/>
    <mergeCell ref="D124:D125"/>
    <mergeCell ref="A24:B25"/>
    <mergeCell ref="A28:B29"/>
    <mergeCell ref="C28:C29"/>
    <mergeCell ref="D28:D29"/>
    <mergeCell ref="A118:B119"/>
    <mergeCell ref="D104:D105"/>
    <mergeCell ref="D65:D66"/>
    <mergeCell ref="B100:B101"/>
    <mergeCell ref="B111:B112"/>
    <mergeCell ref="E120:E121"/>
    <mergeCell ref="F120:F121"/>
    <mergeCell ref="E90:E91"/>
    <mergeCell ref="A8:A9"/>
    <mergeCell ref="C8:P8"/>
    <mergeCell ref="E71:E72"/>
    <mergeCell ref="E113:E114"/>
    <mergeCell ref="D87:D88"/>
    <mergeCell ref="E28:E29"/>
    <mergeCell ref="D50:D51"/>
    <mergeCell ref="E50:E51"/>
    <mergeCell ref="F50:F51"/>
    <mergeCell ref="B59:B60"/>
    <mergeCell ref="B102:B103"/>
    <mergeCell ref="D92:D93"/>
    <mergeCell ref="E92:E93"/>
    <mergeCell ref="F92:F93"/>
    <mergeCell ref="D69:D70"/>
    <mergeCell ref="F132:F133"/>
    <mergeCell ref="F126:F127"/>
    <mergeCell ref="C132:C133"/>
    <mergeCell ref="D48:D49"/>
    <mergeCell ref="B126:B127"/>
    <mergeCell ref="B104:B105"/>
    <mergeCell ref="A120:B121"/>
    <mergeCell ref="B107:B108"/>
    <mergeCell ref="B115:B116"/>
    <mergeCell ref="B96:B97"/>
    <mergeCell ref="F109:F110"/>
    <mergeCell ref="E118:E119"/>
    <mergeCell ref="D120:D121"/>
    <mergeCell ref="E124:E125"/>
    <mergeCell ref="F124:F125"/>
    <mergeCell ref="F134:F135"/>
    <mergeCell ref="F111:F112"/>
    <mergeCell ref="D111:D112"/>
    <mergeCell ref="F113:F114"/>
    <mergeCell ref="E134:E135"/>
    <mergeCell ref="B134:B135"/>
    <mergeCell ref="A107:A108"/>
    <mergeCell ref="A113:A114"/>
    <mergeCell ref="B109:B110"/>
    <mergeCell ref="B132:B133"/>
    <mergeCell ref="B130:B131"/>
    <mergeCell ref="B128:B129"/>
    <mergeCell ref="A115:A116"/>
    <mergeCell ref="A124:B125"/>
    <mergeCell ref="F98:F99"/>
    <mergeCell ref="F94:F95"/>
    <mergeCell ref="A87:A88"/>
    <mergeCell ref="B85:B86"/>
    <mergeCell ref="B94:B95"/>
    <mergeCell ref="A81:B82"/>
    <mergeCell ref="A90:B91"/>
    <mergeCell ref="B83:B84"/>
    <mergeCell ref="B98:B99"/>
    <mergeCell ref="C90:C91"/>
    <mergeCell ref="F115:F116"/>
    <mergeCell ref="F104:F105"/>
    <mergeCell ref="C87:C88"/>
    <mergeCell ref="C81:C82"/>
    <mergeCell ref="C100:C101"/>
    <mergeCell ref="C104:C105"/>
    <mergeCell ref="C98:C99"/>
    <mergeCell ref="E98:E99"/>
    <mergeCell ref="E104:E105"/>
    <mergeCell ref="E115:E116"/>
    <mergeCell ref="A100:A101"/>
    <mergeCell ref="B113:B114"/>
    <mergeCell ref="A77:B78"/>
    <mergeCell ref="A102:A103"/>
    <mergeCell ref="C102:C103"/>
    <mergeCell ref="D102:D103"/>
    <mergeCell ref="A94:A95"/>
    <mergeCell ref="B87:B88"/>
    <mergeCell ref="C111:C112"/>
    <mergeCell ref="D107:D108"/>
    <mergeCell ref="A128:A129"/>
    <mergeCell ref="C128:C129"/>
    <mergeCell ref="A109:A110"/>
    <mergeCell ref="A96:A97"/>
    <mergeCell ref="A61:A62"/>
    <mergeCell ref="B61:B62"/>
    <mergeCell ref="A69:A70"/>
    <mergeCell ref="B69:B70"/>
    <mergeCell ref="A63:A64"/>
    <mergeCell ref="A67:A68"/>
    <mergeCell ref="A56:A57"/>
    <mergeCell ref="C42:C43"/>
    <mergeCell ref="C54:C55"/>
    <mergeCell ref="A59:A60"/>
    <mergeCell ref="C59:C60"/>
    <mergeCell ref="C115:C116"/>
    <mergeCell ref="B67:B68"/>
    <mergeCell ref="B63:B64"/>
    <mergeCell ref="B65:B66"/>
    <mergeCell ref="C65:C66"/>
    <mergeCell ref="D132:D133"/>
    <mergeCell ref="E132:E133"/>
    <mergeCell ref="A126:A127"/>
    <mergeCell ref="C46:C47"/>
    <mergeCell ref="A40:B41"/>
    <mergeCell ref="B54:B55"/>
    <mergeCell ref="B56:B57"/>
    <mergeCell ref="A42:B43"/>
    <mergeCell ref="A48:B49"/>
    <mergeCell ref="C48:C49"/>
    <mergeCell ref="F130:F131"/>
    <mergeCell ref="E128:E129"/>
    <mergeCell ref="F128:F129"/>
    <mergeCell ref="F122:F123"/>
    <mergeCell ref="A75:B76"/>
    <mergeCell ref="C75:C76"/>
    <mergeCell ref="E75:E76"/>
    <mergeCell ref="F118:F119"/>
    <mergeCell ref="F107:F108"/>
    <mergeCell ref="C77:C78"/>
    <mergeCell ref="A134:A135"/>
    <mergeCell ref="C134:C135"/>
    <mergeCell ref="A130:A131"/>
    <mergeCell ref="C130:C131"/>
    <mergeCell ref="E63:E64"/>
    <mergeCell ref="C63:C64"/>
    <mergeCell ref="D134:D135"/>
    <mergeCell ref="D128:D129"/>
    <mergeCell ref="A132:A133"/>
    <mergeCell ref="D77:D78"/>
    <mergeCell ref="A122:B123"/>
    <mergeCell ref="C122:C123"/>
    <mergeCell ref="D122:D123"/>
    <mergeCell ref="E126:E127"/>
    <mergeCell ref="E122:E123"/>
    <mergeCell ref="F59:F60"/>
    <mergeCell ref="C61:C62"/>
    <mergeCell ref="C71:C72"/>
    <mergeCell ref="C79:C80"/>
    <mergeCell ref="A98:A99"/>
    <mergeCell ref="D113:D114"/>
    <mergeCell ref="D40:D41"/>
    <mergeCell ref="E40:E41"/>
    <mergeCell ref="C24:C25"/>
    <mergeCell ref="C126:C127"/>
    <mergeCell ref="D126:D127"/>
    <mergeCell ref="D115:D116"/>
    <mergeCell ref="C120:C121"/>
    <mergeCell ref="C40:C41"/>
    <mergeCell ref="E102:E103"/>
    <mergeCell ref="C109:C110"/>
    <mergeCell ref="C96:C97"/>
    <mergeCell ref="C94:C95"/>
    <mergeCell ref="E81:E82"/>
    <mergeCell ref="D100:D101"/>
    <mergeCell ref="E100:E101"/>
    <mergeCell ref="E107:E108"/>
    <mergeCell ref="D90:D91"/>
    <mergeCell ref="C107:C108"/>
    <mergeCell ref="E130:E131"/>
    <mergeCell ref="D130:D131"/>
    <mergeCell ref="C50:C51"/>
    <mergeCell ref="C113:C114"/>
    <mergeCell ref="D59:D60"/>
    <mergeCell ref="E94:E95"/>
    <mergeCell ref="C56:C57"/>
    <mergeCell ref="E111:E112"/>
    <mergeCell ref="C118:C119"/>
    <mergeCell ref="D118:D119"/>
    <mergeCell ref="D83:D84"/>
    <mergeCell ref="F69:F70"/>
    <mergeCell ref="F87:F88"/>
    <mergeCell ref="D61:D62"/>
    <mergeCell ref="E61:E62"/>
    <mergeCell ref="B8:B9"/>
    <mergeCell ref="E24:E25"/>
    <mergeCell ref="D38:D39"/>
    <mergeCell ref="C67:C68"/>
    <mergeCell ref="F28:F29"/>
    <mergeCell ref="D56:D57"/>
    <mergeCell ref="E59:E60"/>
    <mergeCell ref="D54:D55"/>
    <mergeCell ref="E77:E78"/>
    <mergeCell ref="F77:F78"/>
    <mergeCell ref="F63:F64"/>
    <mergeCell ref="E65:E66"/>
    <mergeCell ref="F102:F103"/>
    <mergeCell ref="D98:D99"/>
    <mergeCell ref="D96:D97"/>
    <mergeCell ref="E69:E70"/>
    <mergeCell ref="E73:E74"/>
    <mergeCell ref="F73:F74"/>
    <mergeCell ref="D75:D76"/>
    <mergeCell ref="D85:D86"/>
    <mergeCell ref="E85:E86"/>
    <mergeCell ref="F85:F86"/>
    <mergeCell ref="E79:E80"/>
    <mergeCell ref="F79:F80"/>
    <mergeCell ref="F90:F91"/>
    <mergeCell ref="F75:F76"/>
    <mergeCell ref="F54:F55"/>
    <mergeCell ref="E96:E97"/>
    <mergeCell ref="E83:E84"/>
    <mergeCell ref="F96:F97"/>
    <mergeCell ref="F56:F57"/>
    <mergeCell ref="E56:E57"/>
    <mergeCell ref="F61:F62"/>
    <mergeCell ref="D71:D72"/>
    <mergeCell ref="D81:D82"/>
    <mergeCell ref="D73:D74"/>
    <mergeCell ref="D63:D64"/>
    <mergeCell ref="F71:F72"/>
    <mergeCell ref="D79:D80"/>
    <mergeCell ref="A35:B36"/>
    <mergeCell ref="C35:C36"/>
    <mergeCell ref="D35:D36"/>
    <mergeCell ref="E35:E36"/>
    <mergeCell ref="F67:F68"/>
    <mergeCell ref="D109:D110"/>
    <mergeCell ref="E109:E110"/>
    <mergeCell ref="F81:F82"/>
    <mergeCell ref="F83:F84"/>
    <mergeCell ref="F100:F101"/>
    <mergeCell ref="F33:F34"/>
    <mergeCell ref="D21:E21"/>
    <mergeCell ref="A21:B22"/>
    <mergeCell ref="F24:F25"/>
    <mergeCell ref="D24:D25"/>
    <mergeCell ref="A31:B32"/>
    <mergeCell ref="C31:C32"/>
    <mergeCell ref="D31:D32"/>
    <mergeCell ref="E31:E32"/>
    <mergeCell ref="F31:F32"/>
    <mergeCell ref="A73:B74"/>
    <mergeCell ref="C73:C74"/>
    <mergeCell ref="A79:B80"/>
    <mergeCell ref="A71:B72"/>
    <mergeCell ref="G21:T21"/>
    <mergeCell ref="F35:F36"/>
    <mergeCell ref="A33:B34"/>
    <mergeCell ref="C33:C34"/>
    <mergeCell ref="D33:D34"/>
    <mergeCell ref="E33:E34"/>
    <mergeCell ref="E87:E88"/>
    <mergeCell ref="A52:A53"/>
    <mergeCell ref="B52:B53"/>
    <mergeCell ref="C52:C53"/>
    <mergeCell ref="D52:D53"/>
    <mergeCell ref="E52:E53"/>
    <mergeCell ref="D67:D68"/>
    <mergeCell ref="E67:E68"/>
    <mergeCell ref="E54:E55"/>
    <mergeCell ref="A85:A86"/>
    <mergeCell ref="A50:B51"/>
    <mergeCell ref="C44:C45"/>
    <mergeCell ref="C83:C84"/>
    <mergeCell ref="A111:A112"/>
    <mergeCell ref="A83:A84"/>
    <mergeCell ref="D94:D95"/>
    <mergeCell ref="A104:A105"/>
    <mergeCell ref="C85:C86"/>
    <mergeCell ref="A54:A55"/>
    <mergeCell ref="C69:C70"/>
    <mergeCell ref="A38:B39"/>
    <mergeCell ref="D46:D47"/>
    <mergeCell ref="E46:E47"/>
    <mergeCell ref="F46:F47"/>
    <mergeCell ref="D42:D43"/>
    <mergeCell ref="A46:B47"/>
    <mergeCell ref="F40:F41"/>
    <mergeCell ref="F42:F43"/>
    <mergeCell ref="E42:E43"/>
    <mergeCell ref="D44:D45"/>
    <mergeCell ref="E44:E45"/>
    <mergeCell ref="A44:B45"/>
    <mergeCell ref="F52:F53"/>
    <mergeCell ref="A26:B27"/>
    <mergeCell ref="C26:C27"/>
    <mergeCell ref="D26:D27"/>
    <mergeCell ref="E26:E27"/>
    <mergeCell ref="F26:F27"/>
    <mergeCell ref="F44:F45"/>
    <mergeCell ref="E38:E39"/>
    <mergeCell ref="C38:C39"/>
    <mergeCell ref="F38:F39"/>
  </mergeCells>
  <printOptions/>
  <pageMargins left="0.75" right="0.75" top="1" bottom="1" header="0.5" footer="0.5"/>
  <pageSetup horizontalDpi="600" verticalDpi="600" orientation="landscape" scale="90" r:id="rId3"/>
  <legacyDrawing r:id="rId2"/>
</worksheet>
</file>

<file path=xl/worksheets/sheet6.xml><?xml version="1.0" encoding="utf-8"?>
<worksheet xmlns="http://schemas.openxmlformats.org/spreadsheetml/2006/main" xmlns:r="http://schemas.openxmlformats.org/officeDocument/2006/relationships">
  <sheetPr>
    <tabColor indexed="9"/>
  </sheetPr>
  <dimension ref="A1:X171"/>
  <sheetViews>
    <sheetView zoomScalePageLayoutView="0" workbookViewId="0" topLeftCell="A7">
      <selection activeCell="U48" sqref="U48"/>
    </sheetView>
  </sheetViews>
  <sheetFormatPr defaultColWidth="9.140625" defaultRowHeight="12.75"/>
  <cols>
    <col min="1" max="1" width="26.00390625" style="0" customWidth="1"/>
    <col min="2" max="2" width="30.421875" style="0" customWidth="1"/>
    <col min="3" max="3" width="13.421875" style="0" customWidth="1"/>
    <col min="4" max="5" width="12.421875" style="0" customWidth="1"/>
    <col min="6" max="6" width="13.140625" style="0" customWidth="1"/>
    <col min="7" max="7" width="12.57421875" style="0" customWidth="1"/>
    <col min="8" max="8" width="11.28125" style="0" customWidth="1"/>
    <col min="9" max="19" width="9.7109375" style="0" customWidth="1"/>
  </cols>
  <sheetData>
    <row r="1" spans="1:3" ht="15.75">
      <c r="A1" s="22" t="s">
        <v>279</v>
      </c>
      <c r="B1" s="1"/>
      <c r="C1" s="1"/>
    </row>
    <row r="2" spans="1:18" ht="10.5" customHeight="1">
      <c r="A2" s="1"/>
      <c r="B2" s="1"/>
      <c r="C2" s="1"/>
      <c r="O2" s="1"/>
      <c r="P2" s="1"/>
      <c r="Q2" s="1"/>
      <c r="R2" s="1"/>
    </row>
    <row r="3" spans="1:18" ht="17.25" customHeight="1">
      <c r="A3" s="3" t="s">
        <v>252</v>
      </c>
      <c r="B3" s="3"/>
      <c r="C3" s="3"/>
      <c r="D3" s="3"/>
      <c r="E3" s="3"/>
      <c r="F3" s="3"/>
      <c r="G3" s="3"/>
      <c r="H3" s="3"/>
      <c r="I3" s="3"/>
      <c r="J3" s="3"/>
      <c r="K3" s="3"/>
      <c r="L3" s="3"/>
      <c r="M3" s="3"/>
      <c r="N3" s="3"/>
      <c r="O3" s="3"/>
      <c r="P3" s="3"/>
      <c r="Q3" s="3"/>
      <c r="R3" s="3"/>
    </row>
    <row r="4" spans="1:18" ht="27" customHeight="1">
      <c r="A4" s="959" t="s">
        <v>253</v>
      </c>
      <c r="B4" s="959"/>
      <c r="C4" s="959"/>
      <c r="D4" s="959"/>
      <c r="E4" s="959"/>
      <c r="F4" s="959"/>
      <c r="G4" s="959"/>
      <c r="H4" s="959"/>
      <c r="I4" s="3"/>
      <c r="J4" s="3"/>
      <c r="K4" s="3"/>
      <c r="L4" s="3"/>
      <c r="M4" s="3"/>
      <c r="N4" s="3"/>
      <c r="O4" s="3"/>
      <c r="P4" s="3"/>
      <c r="Q4" s="3"/>
      <c r="R4" s="3"/>
    </row>
    <row r="5" spans="1:18" ht="15.75" customHeight="1">
      <c r="A5" s="3" t="s">
        <v>254</v>
      </c>
      <c r="B5" s="3"/>
      <c r="C5" s="3"/>
      <c r="D5" s="3"/>
      <c r="E5" s="3"/>
      <c r="F5" s="3"/>
      <c r="G5" s="3"/>
      <c r="H5" s="3"/>
      <c r="I5" s="3"/>
      <c r="J5" s="3"/>
      <c r="K5" s="3"/>
      <c r="L5" s="3"/>
      <c r="M5" s="3"/>
      <c r="N5" s="3"/>
      <c r="O5" s="3"/>
      <c r="P5" s="3"/>
      <c r="Q5" s="3"/>
      <c r="R5" s="3"/>
    </row>
    <row r="6" spans="1:18" ht="10.5" customHeight="1">
      <c r="A6" s="1"/>
      <c r="B6" s="1"/>
      <c r="C6" s="1"/>
      <c r="O6" s="1"/>
      <c r="P6" s="1"/>
      <c r="Q6" s="1"/>
      <c r="R6" s="1"/>
    </row>
    <row r="7" spans="1:18" ht="10.5" customHeight="1" thickBot="1">
      <c r="A7" s="1"/>
      <c r="B7" s="1"/>
      <c r="C7" s="1"/>
      <c r="O7" s="1"/>
      <c r="P7" s="1"/>
      <c r="Q7" s="1"/>
      <c r="R7" s="1"/>
    </row>
    <row r="8" spans="1:16" ht="26.25" customHeight="1" thickBot="1" thickTop="1">
      <c r="A8" s="793" t="s">
        <v>94</v>
      </c>
      <c r="B8" s="793" t="s">
        <v>238</v>
      </c>
      <c r="C8" s="795" t="s">
        <v>226</v>
      </c>
      <c r="D8" s="796"/>
      <c r="E8" s="796"/>
      <c r="F8" s="796"/>
      <c r="G8" s="796"/>
      <c r="H8" s="796"/>
      <c r="I8" s="796"/>
      <c r="J8" s="796"/>
      <c r="K8" s="796"/>
      <c r="L8" s="796"/>
      <c r="M8" s="796"/>
      <c r="N8" s="796"/>
      <c r="O8" s="796"/>
      <c r="P8" s="797"/>
    </row>
    <row r="9" spans="1:16" ht="15.75" customHeight="1" thickBot="1" thickTop="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338">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information'!M35=0,0,'General information'!M35/'General information'!M$43)</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information'!M36=0,0,'General information'!M36/'General information'!M$43)</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4">
        <f>'General information'!E21</f>
        <v>0</v>
      </c>
      <c r="B12" s="337">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information'!M37=0,0,'General information'!M37/'General information'!M$43)</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33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information'!M38=0,0,'General information'!M38/'General information'!M$43)</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information'!M39=0,0,'General information'!M39/'General information'!M$43)</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594">
        <f>'General information'!E24</f>
        <v>0</v>
      </c>
      <c r="B15" s="337">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information'!M40=0,0,'General information'!M40/'General information'!M$43)</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2">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information'!M41=0,0,'General information'!M41/'General information'!M$43)</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3">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information'!M42=0,0,'General information'!M42/'General information'!M$43)</f>
        <v>0</v>
      </c>
      <c r="L17" s="591">
        <f>IF('General information'!N42=0,0,'General information'!N42/'General information'!N$43)</f>
        <v>0</v>
      </c>
      <c r="M17" s="591">
        <f>IF('General information'!O42=0,0,'General information'!O42/'General information'!O$43)</f>
        <v>0</v>
      </c>
      <c r="N17" s="591">
        <f t="shared" si="0"/>
        <v>0</v>
      </c>
      <c r="O17" s="324"/>
      <c r="P17" s="325"/>
    </row>
    <row r="18" spans="1:15" ht="13.5" thickTop="1">
      <c r="A18" s="92"/>
      <c r="B18" s="92"/>
      <c r="C18" s="343"/>
      <c r="D18" s="60"/>
      <c r="E18" s="588"/>
      <c r="F18" s="60"/>
      <c r="G18" s="60"/>
      <c r="H18" s="60"/>
      <c r="I18" s="60"/>
      <c r="J18" s="60"/>
      <c r="K18" s="60"/>
      <c r="L18" s="60"/>
      <c r="M18" s="60"/>
      <c r="N18" s="60"/>
      <c r="O18" s="60"/>
    </row>
    <row r="19" spans="1:15" ht="12.75">
      <c r="A19" s="92"/>
      <c r="B19" s="92"/>
      <c r="C19" s="343"/>
      <c r="D19" s="60"/>
      <c r="E19" s="60"/>
      <c r="F19" s="60"/>
      <c r="G19" s="60"/>
      <c r="H19" s="60"/>
      <c r="I19" s="60"/>
      <c r="J19" s="60"/>
      <c r="K19" s="60"/>
      <c r="L19" s="60"/>
      <c r="M19" s="60"/>
      <c r="N19" s="60"/>
      <c r="O19" s="60"/>
    </row>
    <row r="20" spans="1:4" ht="12.75">
      <c r="A20" s="1" t="s">
        <v>280</v>
      </c>
      <c r="B20" s="1" t="s">
        <v>264</v>
      </c>
      <c r="C20" s="1"/>
      <c r="D20" s="1"/>
    </row>
    <row r="21" spans="3:4" ht="12.75">
      <c r="C21" s="1"/>
      <c r="D21" s="1"/>
    </row>
    <row r="22" spans="2:24" ht="13.5" thickBot="1">
      <c r="B22" s="1"/>
      <c r="C22" s="1"/>
      <c r="D22" s="1"/>
      <c r="K22" s="218"/>
      <c r="L22" s="218"/>
      <c r="M22" s="218"/>
      <c r="N22" s="218"/>
      <c r="O22" s="218"/>
      <c r="P22" s="218"/>
      <c r="Q22" s="218"/>
      <c r="R22" s="218"/>
      <c r="S22" s="218"/>
      <c r="T22" s="218"/>
      <c r="U22" s="218"/>
      <c r="V22" s="218"/>
      <c r="W22" s="218"/>
      <c r="X22" s="218"/>
    </row>
    <row r="23" spans="1:24" ht="38.25" customHeight="1" thickTop="1">
      <c r="A23" s="1054" t="s">
        <v>306</v>
      </c>
      <c r="B23" s="1056" t="s">
        <v>265</v>
      </c>
      <c r="C23" s="1061" t="s">
        <v>43</v>
      </c>
      <c r="D23" s="1061" t="s">
        <v>35</v>
      </c>
      <c r="E23" s="884" t="s">
        <v>45</v>
      </c>
      <c r="F23" s="1053"/>
      <c r="G23" s="77" t="s">
        <v>46</v>
      </c>
      <c r="H23" s="77" t="s">
        <v>46</v>
      </c>
      <c r="I23" s="884" t="s">
        <v>44</v>
      </c>
      <c r="J23" s="886"/>
      <c r="K23" s="1058" t="s">
        <v>39</v>
      </c>
      <c r="L23" s="1059"/>
      <c r="M23" s="1059"/>
      <c r="N23" s="1059"/>
      <c r="O23" s="1059"/>
      <c r="P23" s="1059"/>
      <c r="Q23" s="1059"/>
      <c r="R23" s="1059"/>
      <c r="S23" s="1059"/>
      <c r="T23" s="1059"/>
      <c r="U23" s="1059"/>
      <c r="V23" s="1059"/>
      <c r="W23" s="1059"/>
      <c r="X23" s="1060"/>
    </row>
    <row r="24" spans="1:24" ht="13.5" thickBot="1">
      <c r="A24" s="1055"/>
      <c r="B24" s="1057"/>
      <c r="C24" s="1062"/>
      <c r="D24" s="1062"/>
      <c r="E24" s="78" t="s">
        <v>13</v>
      </c>
      <c r="F24" s="78" t="s">
        <v>4</v>
      </c>
      <c r="G24" s="78">
        <f>'General information'!D9</f>
        <v>0</v>
      </c>
      <c r="H24" s="78" t="s">
        <v>38</v>
      </c>
      <c r="I24" s="78">
        <f>'General information'!D9</f>
        <v>0</v>
      </c>
      <c r="J24" s="78" t="s">
        <v>38</v>
      </c>
      <c r="K24" s="74" t="s">
        <v>26</v>
      </c>
      <c r="L24" s="71" t="s">
        <v>27</v>
      </c>
      <c r="M24" s="71" t="s">
        <v>28</v>
      </c>
      <c r="N24" s="71" t="s">
        <v>29</v>
      </c>
      <c r="O24" s="71" t="s">
        <v>30</v>
      </c>
      <c r="P24" s="71" t="s">
        <v>31</v>
      </c>
      <c r="Q24" s="71" t="s">
        <v>32</v>
      </c>
      <c r="R24" s="71" t="s">
        <v>343</v>
      </c>
      <c r="S24" s="71" t="s">
        <v>64</v>
      </c>
      <c r="T24" s="71" t="s">
        <v>33</v>
      </c>
      <c r="U24" s="72" t="s">
        <v>34</v>
      </c>
      <c r="V24" s="72" t="s">
        <v>63</v>
      </c>
      <c r="W24" s="72" t="s">
        <v>66</v>
      </c>
      <c r="X24" s="73" t="s">
        <v>65</v>
      </c>
    </row>
    <row r="25" spans="1:24" ht="25.5" customHeight="1" thickTop="1">
      <c r="A25" s="461" t="s">
        <v>232</v>
      </c>
      <c r="B25" s="462"/>
      <c r="C25" s="375"/>
      <c r="D25" s="376"/>
      <c r="E25" s="377"/>
      <c r="F25" s="377"/>
      <c r="G25" s="377"/>
      <c r="H25" s="377"/>
      <c r="I25" s="377"/>
      <c r="J25" s="377"/>
      <c r="K25" s="333">
        <f>K26*$J26+K27*$J27+K28*$J28+K29*$J29+K30*$J30+K31*$J31+K32*$J32+K34*$J34+K35*$J35+K36*$J36+K37*$J37+K38*$J38+K39*$J39+K40*$J40+K41*$J41+K42*$J42+K43*$J43+K44*$J44+K45*$J45+K47*$J47+K48*$J48+K49*$J49+K50*$J50+K51*$J51+K52*$J52+K53*$J53+K54*$J54+K55*$J55+K56*$J56+K57*$J57+K58*$J58+K59*$J59+K60*$J60+K61*$J61+K62*$J62+K63*$J63+K64*$J64</f>
        <v>0</v>
      </c>
      <c r="L25" s="333">
        <f aca="true" t="shared" si="1" ref="L25:X25">L26*$J26+L27*$J27+L28*$J28+L29*$J29+L30*$J30+L31*$J31+L32*$J32+L34*$J34+L35*$J35+L36*$J36+L37*$J37+L38*$J38+L39*$J39+L40*$J40+L41*$J41+L42*$J42+L43*$J43+L44*$J44+L45*$J45+L47*$J47+L48*$J48+L49*$J49+L50*$J50+L51*$J51+L52*$J52+L53*$J53+L54*$J54+L55*$J55+L56*$J56+L57*$J57+L58*$J58+L59*$J59+L60*$J60+L61*$J61+L62*$J62+L63*$J63+L64*$J64</f>
        <v>0</v>
      </c>
      <c r="M25" s="333">
        <f t="shared" si="1"/>
        <v>0</v>
      </c>
      <c r="N25" s="333">
        <f t="shared" si="1"/>
        <v>0</v>
      </c>
      <c r="O25" s="333">
        <f>O26*$J26+O27*$J27+O28*$J28+O29*$J29+O30*$J30+O31*$J31+O32*$J32+O34*$J34+O35*$J35+O36*$J36+O37*$J37+O38*$J38+O39*$J39+O40*$J40+O41*$J41+O42*$J42+O43*$J43+O44*$J44+O45*$J45+O47*$J47+O48*$J48+O49*$J49+O50*$J50+O51*$J51+O52*$J52+O53*$J53+O54*$J54+O55*$J55+O56*$J56+O57*$J57+O58*$J58+O59*$J59+O60*$J60+O61*$J61+O62*$J62+O63*$J63+O64*$J64</f>
        <v>0</v>
      </c>
      <c r="P25" s="333">
        <f t="shared" si="1"/>
        <v>0</v>
      </c>
      <c r="Q25" s="333">
        <f t="shared" si="1"/>
        <v>0</v>
      </c>
      <c r="R25" s="333">
        <f t="shared" si="1"/>
        <v>0</v>
      </c>
      <c r="S25" s="333">
        <f t="shared" si="1"/>
        <v>0</v>
      </c>
      <c r="T25" s="333">
        <f t="shared" si="1"/>
        <v>0</v>
      </c>
      <c r="U25" s="333">
        <f t="shared" si="1"/>
        <v>0</v>
      </c>
      <c r="V25" s="333">
        <f t="shared" si="1"/>
        <v>0</v>
      </c>
      <c r="W25" s="333">
        <f t="shared" si="1"/>
        <v>0</v>
      </c>
      <c r="X25" s="333">
        <f t="shared" si="1"/>
        <v>0</v>
      </c>
    </row>
    <row r="26" spans="1:24" ht="13.5" thickBot="1">
      <c r="A26" s="542"/>
      <c r="B26" s="112"/>
      <c r="C26" s="112"/>
      <c r="D26" s="107"/>
      <c r="E26" s="97"/>
      <c r="F26" s="95"/>
      <c r="G26" s="95"/>
      <c r="H26" s="105"/>
      <c r="I26" s="79"/>
      <c r="J26" s="79"/>
      <c r="K26" s="522"/>
      <c r="L26" s="319"/>
      <c r="M26" s="319"/>
      <c r="N26" s="319"/>
      <c r="O26" s="319"/>
      <c r="P26" s="319"/>
      <c r="Q26" s="319"/>
      <c r="R26" s="319"/>
      <c r="S26" s="319"/>
      <c r="T26" s="319"/>
      <c r="U26" s="319"/>
      <c r="V26" s="87"/>
      <c r="W26" s="87"/>
      <c r="X26" s="88"/>
    </row>
    <row r="27" spans="1:24" ht="13.5" thickTop="1">
      <c r="A27" s="566" t="s">
        <v>375</v>
      </c>
      <c r="B27" s="112" t="s">
        <v>374</v>
      </c>
      <c r="C27" s="112"/>
      <c r="D27" s="107"/>
      <c r="E27" s="97"/>
      <c r="F27" s="328"/>
      <c r="G27" s="95"/>
      <c r="H27" s="692"/>
      <c r="I27" s="79">
        <f>G27*D27*E27</f>
        <v>0</v>
      </c>
      <c r="J27" s="79">
        <f>E27*D27*H27</f>
        <v>0</v>
      </c>
      <c r="K27" s="522"/>
      <c r="L27" s="319"/>
      <c r="M27" s="319"/>
      <c r="N27" s="319"/>
      <c r="O27" s="319"/>
      <c r="P27" s="319"/>
      <c r="Q27" s="319"/>
      <c r="R27" s="319"/>
      <c r="S27" s="319"/>
      <c r="T27" s="319"/>
      <c r="U27" s="319"/>
      <c r="V27" s="87"/>
      <c r="W27" s="87"/>
      <c r="X27" s="88"/>
    </row>
    <row r="28" spans="1:24" ht="12.75">
      <c r="A28" s="463"/>
      <c r="B28" s="112"/>
      <c r="C28" s="112"/>
      <c r="D28" s="107"/>
      <c r="E28" s="97"/>
      <c r="F28" s="95"/>
      <c r="G28" s="95"/>
      <c r="H28" s="692"/>
      <c r="I28" s="79">
        <f aca="true" t="shared" si="2" ref="I28:I63">G28*D28*E28</f>
        <v>0</v>
      </c>
      <c r="J28" s="79">
        <f>E28*D28*H28</f>
        <v>0</v>
      </c>
      <c r="K28" s="522"/>
      <c r="L28" s="319"/>
      <c r="M28" s="319"/>
      <c r="N28" s="319"/>
      <c r="O28" s="319"/>
      <c r="P28" s="319"/>
      <c r="Q28" s="319"/>
      <c r="R28" s="319"/>
      <c r="S28" s="319"/>
      <c r="T28" s="319"/>
      <c r="U28" s="319"/>
      <c r="V28" s="87"/>
      <c r="W28" s="87"/>
      <c r="X28" s="88"/>
    </row>
    <row r="29" spans="1:24" ht="12.75">
      <c r="A29" s="566"/>
      <c r="B29" s="545"/>
      <c r="C29" s="112"/>
      <c r="D29" s="108"/>
      <c r="E29" s="95"/>
      <c r="F29" s="549"/>
      <c r="G29" s="105"/>
      <c r="H29" s="546"/>
      <c r="I29" s="79">
        <f t="shared" si="2"/>
        <v>0</v>
      </c>
      <c r="J29" s="79">
        <f aca="true" t="shared" si="3" ref="J29:J64">E29*D29*H29</f>
        <v>0</v>
      </c>
      <c r="K29" s="522"/>
      <c r="L29" s="319"/>
      <c r="M29" s="319"/>
      <c r="N29" s="319"/>
      <c r="O29" s="319"/>
      <c r="P29" s="319"/>
      <c r="Q29" s="319"/>
      <c r="R29" s="319"/>
      <c r="S29" s="319"/>
      <c r="T29" s="319"/>
      <c r="U29" s="319"/>
      <c r="V29" s="87"/>
      <c r="W29" s="87"/>
      <c r="X29" s="88"/>
    </row>
    <row r="30" spans="1:24" ht="12.75">
      <c r="A30" s="566" t="s">
        <v>333</v>
      </c>
      <c r="B30" s="545" t="s">
        <v>338</v>
      </c>
      <c r="C30" s="112"/>
      <c r="D30" s="108"/>
      <c r="E30" s="95"/>
      <c r="F30" s="548"/>
      <c r="G30" s="105"/>
      <c r="H30" s="546"/>
      <c r="I30" s="79">
        <f t="shared" si="2"/>
        <v>0</v>
      </c>
      <c r="J30" s="79">
        <f t="shared" si="3"/>
        <v>0</v>
      </c>
      <c r="K30" s="522"/>
      <c r="L30" s="319"/>
      <c r="M30" s="319"/>
      <c r="N30" s="319"/>
      <c r="O30" s="319"/>
      <c r="P30" s="319"/>
      <c r="Q30" s="319"/>
      <c r="R30" s="319"/>
      <c r="S30" s="319"/>
      <c r="T30" s="319"/>
      <c r="U30" s="319"/>
      <c r="V30" s="87"/>
      <c r="W30" s="87"/>
      <c r="X30" s="88"/>
    </row>
    <row r="31" spans="1:24" ht="12.75">
      <c r="A31" s="566" t="s">
        <v>334</v>
      </c>
      <c r="B31" s="545" t="s">
        <v>308</v>
      </c>
      <c r="C31" s="545"/>
      <c r="D31" s="108"/>
      <c r="E31" s="95"/>
      <c r="F31" s="548"/>
      <c r="G31" s="105"/>
      <c r="H31" s="546"/>
      <c r="I31" s="79">
        <f t="shared" si="2"/>
        <v>0</v>
      </c>
      <c r="J31" s="79">
        <f t="shared" si="3"/>
        <v>0</v>
      </c>
      <c r="K31" s="522"/>
      <c r="L31" s="319"/>
      <c r="M31" s="319"/>
      <c r="N31" s="319"/>
      <c r="O31" s="319"/>
      <c r="P31" s="319"/>
      <c r="Q31" s="319"/>
      <c r="R31" s="319"/>
      <c r="S31" s="319"/>
      <c r="T31" s="319"/>
      <c r="U31" s="319"/>
      <c r="V31" s="87"/>
      <c r="W31" s="87"/>
      <c r="X31" s="88"/>
    </row>
    <row r="32" spans="1:24" ht="12.75">
      <c r="A32" s="566" t="s">
        <v>334</v>
      </c>
      <c r="B32" s="545" t="s">
        <v>308</v>
      </c>
      <c r="C32" s="545"/>
      <c r="D32" s="108"/>
      <c r="E32" s="95"/>
      <c r="F32" s="548"/>
      <c r="G32" s="105"/>
      <c r="H32" s="546"/>
      <c r="I32" s="79">
        <f t="shared" si="2"/>
        <v>0</v>
      </c>
      <c r="J32" s="79">
        <f t="shared" si="3"/>
        <v>0</v>
      </c>
      <c r="K32" s="522"/>
      <c r="L32" s="319"/>
      <c r="M32" s="319"/>
      <c r="N32" s="319"/>
      <c r="O32" s="319"/>
      <c r="P32" s="319"/>
      <c r="Q32" s="319"/>
      <c r="R32" s="319"/>
      <c r="S32" s="319"/>
      <c r="T32" s="319"/>
      <c r="U32" s="319"/>
      <c r="V32" s="87"/>
      <c r="W32" s="87"/>
      <c r="X32" s="88"/>
    </row>
    <row r="33" spans="1:24" ht="12.75">
      <c r="A33" s="566" t="s">
        <v>334</v>
      </c>
      <c r="B33" s="545" t="s">
        <v>308</v>
      </c>
      <c r="C33" s="545"/>
      <c r="D33" s="94"/>
      <c r="E33" s="113"/>
      <c r="F33" s="548"/>
      <c r="G33" s="85"/>
      <c r="H33" s="546"/>
      <c r="I33" s="79">
        <f t="shared" si="2"/>
        <v>0</v>
      </c>
      <c r="J33" s="79">
        <f t="shared" si="3"/>
        <v>0</v>
      </c>
      <c r="K33" s="522"/>
      <c r="L33" s="319"/>
      <c r="M33" s="319"/>
      <c r="N33" s="319"/>
      <c r="O33" s="319"/>
      <c r="P33" s="319"/>
      <c r="Q33" s="319"/>
      <c r="R33" s="319"/>
      <c r="S33" s="319"/>
      <c r="T33" s="319"/>
      <c r="U33" s="319"/>
      <c r="V33" s="87"/>
      <c r="W33" s="87"/>
      <c r="X33" s="88"/>
    </row>
    <row r="34" spans="1:24" ht="12.75">
      <c r="A34" s="566" t="s">
        <v>334</v>
      </c>
      <c r="B34" s="545" t="s">
        <v>308</v>
      </c>
      <c r="C34" s="545"/>
      <c r="D34" s="108"/>
      <c r="E34" s="95"/>
      <c r="F34" s="548"/>
      <c r="G34" s="105"/>
      <c r="H34" s="546"/>
      <c r="I34" s="79">
        <f t="shared" si="2"/>
        <v>0</v>
      </c>
      <c r="J34" s="79">
        <f t="shared" si="3"/>
        <v>0</v>
      </c>
      <c r="K34" s="522"/>
      <c r="L34" s="319"/>
      <c r="M34" s="319"/>
      <c r="N34" s="319"/>
      <c r="O34" s="319"/>
      <c r="P34" s="319"/>
      <c r="Q34" s="319"/>
      <c r="R34" s="319"/>
      <c r="S34" s="319"/>
      <c r="T34" s="319"/>
      <c r="U34" s="319"/>
      <c r="V34" s="87"/>
      <c r="W34" s="87"/>
      <c r="X34" s="88"/>
    </row>
    <row r="35" spans="1:24" ht="12.75">
      <c r="A35" s="566" t="s">
        <v>322</v>
      </c>
      <c r="B35" s="545" t="s">
        <v>339</v>
      </c>
      <c r="C35" s="112"/>
      <c r="D35" s="107"/>
      <c r="E35" s="95"/>
      <c r="F35" s="548"/>
      <c r="G35" s="95"/>
      <c r="H35" s="546"/>
      <c r="I35" s="79">
        <f t="shared" si="2"/>
        <v>0</v>
      </c>
      <c r="J35" s="79">
        <f t="shared" si="3"/>
        <v>0</v>
      </c>
      <c r="K35" s="522"/>
      <c r="L35" s="319"/>
      <c r="M35" s="319"/>
      <c r="N35" s="319"/>
      <c r="O35" s="319"/>
      <c r="P35" s="319"/>
      <c r="Q35" s="319"/>
      <c r="R35" s="319"/>
      <c r="S35" s="319"/>
      <c r="T35" s="319"/>
      <c r="U35" s="319"/>
      <c r="V35" s="87"/>
      <c r="W35" s="87"/>
      <c r="X35" s="88"/>
    </row>
    <row r="36" spans="1:24" ht="12.75">
      <c r="A36" s="566"/>
      <c r="B36" s="545"/>
      <c r="C36" s="112"/>
      <c r="D36" s="107"/>
      <c r="E36" s="95"/>
      <c r="F36" s="549"/>
      <c r="G36" s="95"/>
      <c r="H36" s="546"/>
      <c r="I36" s="79">
        <f t="shared" si="2"/>
        <v>0</v>
      </c>
      <c r="J36" s="79">
        <f t="shared" si="3"/>
        <v>0</v>
      </c>
      <c r="K36" s="522"/>
      <c r="L36" s="319"/>
      <c r="M36" s="319"/>
      <c r="N36" s="319"/>
      <c r="O36" s="319"/>
      <c r="P36" s="319"/>
      <c r="Q36" s="319"/>
      <c r="R36" s="319"/>
      <c r="S36" s="319"/>
      <c r="T36" s="319"/>
      <c r="U36" s="319"/>
      <c r="V36" s="87"/>
      <c r="W36" s="87"/>
      <c r="X36" s="88"/>
    </row>
    <row r="37" spans="1:24" ht="12.75">
      <c r="A37" s="566" t="s">
        <v>335</v>
      </c>
      <c r="B37" s="545" t="s">
        <v>338</v>
      </c>
      <c r="C37" s="112"/>
      <c r="D37" s="107"/>
      <c r="E37" s="97"/>
      <c r="F37" s="548"/>
      <c r="G37" s="95"/>
      <c r="H37" s="546"/>
      <c r="I37" s="79">
        <f t="shared" si="2"/>
        <v>0</v>
      </c>
      <c r="J37" s="79">
        <f t="shared" si="3"/>
        <v>0</v>
      </c>
      <c r="K37" s="522"/>
      <c r="L37" s="319"/>
      <c r="M37" s="319"/>
      <c r="N37" s="319"/>
      <c r="O37" s="319"/>
      <c r="P37" s="319"/>
      <c r="Q37" s="319"/>
      <c r="R37" s="319"/>
      <c r="S37" s="319"/>
      <c r="T37" s="319"/>
      <c r="U37" s="319"/>
      <c r="V37" s="87"/>
      <c r="W37" s="87"/>
      <c r="X37" s="88"/>
    </row>
    <row r="38" spans="1:24" ht="12.75">
      <c r="A38" s="566"/>
      <c r="B38" s="545"/>
      <c r="C38" s="112"/>
      <c r="D38" s="107"/>
      <c r="E38" s="97"/>
      <c r="F38" s="549"/>
      <c r="G38" s="95"/>
      <c r="H38" s="546"/>
      <c r="I38" s="79">
        <f t="shared" si="2"/>
        <v>0</v>
      </c>
      <c r="J38" s="79">
        <f t="shared" si="3"/>
        <v>0</v>
      </c>
      <c r="K38" s="522"/>
      <c r="L38" s="319"/>
      <c r="M38" s="319"/>
      <c r="N38" s="319"/>
      <c r="O38" s="319"/>
      <c r="P38" s="319"/>
      <c r="Q38" s="319"/>
      <c r="R38" s="319"/>
      <c r="S38" s="319"/>
      <c r="T38" s="319"/>
      <c r="U38" s="319"/>
      <c r="V38" s="87"/>
      <c r="W38" s="87"/>
      <c r="X38" s="88"/>
    </row>
    <row r="39" spans="1:24" ht="12.75">
      <c r="A39" s="566" t="s">
        <v>336</v>
      </c>
      <c r="B39" s="545" t="s">
        <v>340</v>
      </c>
      <c r="C39" s="112"/>
      <c r="D39" s="318"/>
      <c r="E39" s="97"/>
      <c r="F39" s="548"/>
      <c r="G39" s="95"/>
      <c r="H39" s="546"/>
      <c r="I39" s="79">
        <f t="shared" si="2"/>
        <v>0</v>
      </c>
      <c r="J39" s="79">
        <f t="shared" si="3"/>
        <v>0</v>
      </c>
      <c r="K39" s="522"/>
      <c r="L39" s="319"/>
      <c r="M39" s="319"/>
      <c r="N39" s="319"/>
      <c r="O39" s="319"/>
      <c r="P39" s="319"/>
      <c r="Q39" s="319"/>
      <c r="R39" s="319"/>
      <c r="S39" s="319"/>
      <c r="T39" s="319"/>
      <c r="U39" s="319"/>
      <c r="V39" s="87"/>
      <c r="W39" s="87"/>
      <c r="X39" s="88"/>
    </row>
    <row r="40" spans="1:24" ht="12.75">
      <c r="A40" s="543"/>
      <c r="B40" s="544"/>
      <c r="C40" s="112"/>
      <c r="D40" s="107"/>
      <c r="E40" s="97"/>
      <c r="F40" s="549"/>
      <c r="G40" s="95"/>
      <c r="H40" s="547"/>
      <c r="I40" s="79">
        <f t="shared" si="2"/>
        <v>0</v>
      </c>
      <c r="J40" s="79">
        <f t="shared" si="3"/>
        <v>0</v>
      </c>
      <c r="K40" s="522"/>
      <c r="L40" s="319"/>
      <c r="M40" s="319"/>
      <c r="N40" s="319"/>
      <c r="O40" s="319"/>
      <c r="P40" s="319"/>
      <c r="Q40" s="319"/>
      <c r="R40" s="319"/>
      <c r="S40" s="319"/>
      <c r="T40" s="319"/>
      <c r="U40" s="319"/>
      <c r="V40" s="87"/>
      <c r="W40" s="87"/>
      <c r="X40" s="88"/>
    </row>
    <row r="41" spans="1:24" ht="12.75">
      <c r="A41" s="567" t="s">
        <v>75</v>
      </c>
      <c r="B41" s="737" t="s">
        <v>341</v>
      </c>
      <c r="C41" s="112"/>
      <c r="D41" s="107"/>
      <c r="E41" s="97"/>
      <c r="F41" s="548"/>
      <c r="G41" s="95"/>
      <c r="H41" s="738"/>
      <c r="I41" s="79">
        <f t="shared" si="2"/>
        <v>0</v>
      </c>
      <c r="J41" s="79">
        <f t="shared" si="3"/>
        <v>0</v>
      </c>
      <c r="K41" s="522"/>
      <c r="L41" s="522"/>
      <c r="M41" s="522"/>
      <c r="N41" s="522"/>
      <c r="O41" s="522"/>
      <c r="P41" s="522"/>
      <c r="Q41" s="522"/>
      <c r="R41" s="522"/>
      <c r="S41" s="522"/>
      <c r="T41" s="522"/>
      <c r="U41" s="522"/>
      <c r="V41" s="522"/>
      <c r="W41" s="522"/>
      <c r="X41" s="553"/>
    </row>
    <row r="42" spans="1:24" ht="12.75">
      <c r="A42" s="567" t="s">
        <v>75</v>
      </c>
      <c r="B42" s="737" t="s">
        <v>342</v>
      </c>
      <c r="C42" s="112"/>
      <c r="D42" s="318"/>
      <c r="E42" s="97"/>
      <c r="F42" s="548"/>
      <c r="G42" s="95"/>
      <c r="H42" s="738"/>
      <c r="I42" s="79">
        <f t="shared" si="2"/>
        <v>0</v>
      </c>
      <c r="J42" s="79">
        <f t="shared" si="3"/>
        <v>0</v>
      </c>
      <c r="K42" s="522"/>
      <c r="L42" s="319"/>
      <c r="M42" s="319"/>
      <c r="N42" s="319"/>
      <c r="O42" s="319"/>
      <c r="P42" s="319"/>
      <c r="Q42" s="319"/>
      <c r="R42" s="319"/>
      <c r="S42" s="319"/>
      <c r="T42" s="319"/>
      <c r="U42" s="319"/>
      <c r="V42" s="87"/>
      <c r="W42" s="87"/>
      <c r="X42" s="88"/>
    </row>
    <row r="43" spans="1:24" ht="12.75">
      <c r="A43" s="567" t="s">
        <v>75</v>
      </c>
      <c r="B43" s="737" t="s">
        <v>341</v>
      </c>
      <c r="C43" s="112"/>
      <c r="D43" s="107"/>
      <c r="E43" s="97"/>
      <c r="F43" s="548"/>
      <c r="G43" s="95"/>
      <c r="H43" s="105"/>
      <c r="I43" s="79">
        <f t="shared" si="2"/>
        <v>0</v>
      </c>
      <c r="J43" s="79">
        <f t="shared" si="3"/>
        <v>0</v>
      </c>
      <c r="K43" s="522"/>
      <c r="L43" s="319"/>
      <c r="M43" s="319"/>
      <c r="N43" s="319"/>
      <c r="O43" s="319"/>
      <c r="P43" s="319"/>
      <c r="Q43" s="319"/>
      <c r="R43" s="319"/>
      <c r="S43" s="319"/>
      <c r="T43" s="319"/>
      <c r="U43" s="319"/>
      <c r="V43" s="87"/>
      <c r="W43" s="87"/>
      <c r="X43" s="88"/>
    </row>
    <row r="44" spans="1:24" ht="12.75">
      <c r="A44" s="465"/>
      <c r="B44" s="464"/>
      <c r="C44" s="112"/>
      <c r="D44" s="107"/>
      <c r="E44" s="97"/>
      <c r="F44" s="549"/>
      <c r="G44" s="95"/>
      <c r="H44" s="105"/>
      <c r="I44" s="79">
        <f t="shared" si="2"/>
        <v>0</v>
      </c>
      <c r="J44" s="79">
        <f t="shared" si="3"/>
        <v>0</v>
      </c>
      <c r="K44" s="522"/>
      <c r="L44" s="319"/>
      <c r="M44" s="319"/>
      <c r="N44" s="319"/>
      <c r="O44" s="319"/>
      <c r="P44" s="319"/>
      <c r="Q44" s="319"/>
      <c r="R44" s="319"/>
      <c r="S44" s="319"/>
      <c r="T44" s="319"/>
      <c r="U44" s="319"/>
      <c r="V44" s="87"/>
      <c r="W44" s="87"/>
      <c r="X44" s="88"/>
    </row>
    <row r="45" spans="1:24" ht="12.75">
      <c r="A45" s="465"/>
      <c r="B45" s="464"/>
      <c r="C45" s="112"/>
      <c r="D45" s="107"/>
      <c r="E45" s="97"/>
      <c r="F45" s="549"/>
      <c r="G45" s="95"/>
      <c r="H45" s="105"/>
      <c r="I45" s="79">
        <f t="shared" si="2"/>
        <v>0</v>
      </c>
      <c r="J45" s="79">
        <f t="shared" si="3"/>
        <v>0</v>
      </c>
      <c r="K45" s="522"/>
      <c r="L45" s="319"/>
      <c r="M45" s="319"/>
      <c r="N45" s="319"/>
      <c r="O45" s="319"/>
      <c r="P45" s="319"/>
      <c r="Q45" s="319"/>
      <c r="R45" s="319"/>
      <c r="S45" s="319"/>
      <c r="T45" s="319"/>
      <c r="U45" s="319"/>
      <c r="V45" s="87"/>
      <c r="W45" s="87"/>
      <c r="X45" s="88"/>
    </row>
    <row r="46" spans="1:24" ht="12.75">
      <c r="A46" s="566" t="s">
        <v>313</v>
      </c>
      <c r="B46" s="545" t="s">
        <v>337</v>
      </c>
      <c r="C46" s="112"/>
      <c r="D46" s="108"/>
      <c r="E46" s="95"/>
      <c r="F46" s="548"/>
      <c r="G46" s="105"/>
      <c r="H46" s="546"/>
      <c r="I46" s="79">
        <f t="shared" si="2"/>
        <v>0</v>
      </c>
      <c r="J46" s="79">
        <f>E46*D46*H46</f>
        <v>0</v>
      </c>
      <c r="K46" s="522"/>
      <c r="L46" s="319"/>
      <c r="M46" s="319"/>
      <c r="N46" s="319"/>
      <c r="O46" s="319"/>
      <c r="P46" s="319"/>
      <c r="Q46" s="319"/>
      <c r="R46" s="319"/>
      <c r="S46" s="319"/>
      <c r="T46" s="319"/>
      <c r="U46" s="319"/>
      <c r="V46" s="87"/>
      <c r="W46" s="87"/>
      <c r="X46" s="88"/>
    </row>
    <row r="47" spans="1:24" ht="12.75">
      <c r="A47" s="566" t="s">
        <v>345</v>
      </c>
      <c r="B47" s="545" t="s">
        <v>351</v>
      </c>
      <c r="C47" s="112"/>
      <c r="D47" s="107"/>
      <c r="E47" s="97"/>
      <c r="F47" s="548"/>
      <c r="G47" s="95"/>
      <c r="H47" s="546"/>
      <c r="I47" s="79">
        <f t="shared" si="2"/>
        <v>0</v>
      </c>
      <c r="J47" s="79">
        <f>H47</f>
        <v>0</v>
      </c>
      <c r="K47" s="522"/>
      <c r="L47" s="319"/>
      <c r="M47" s="319"/>
      <c r="N47" s="319"/>
      <c r="O47" s="319"/>
      <c r="P47" s="319"/>
      <c r="Q47" s="319"/>
      <c r="R47" s="319"/>
      <c r="S47" s="319"/>
      <c r="T47" s="319"/>
      <c r="U47" s="319"/>
      <c r="V47" s="87"/>
      <c r="W47" s="87"/>
      <c r="X47" s="88"/>
    </row>
    <row r="48" spans="1:24" ht="12.75">
      <c r="A48" s="566" t="s">
        <v>346</v>
      </c>
      <c r="B48" s="545" t="s">
        <v>352</v>
      </c>
      <c r="C48" s="112"/>
      <c r="D48" s="107"/>
      <c r="E48" s="97"/>
      <c r="F48" s="548"/>
      <c r="G48" s="95"/>
      <c r="H48" s="546"/>
      <c r="I48" s="79">
        <f t="shared" si="2"/>
        <v>0</v>
      </c>
      <c r="J48" s="79">
        <f t="shared" si="3"/>
        <v>0</v>
      </c>
      <c r="K48" s="522"/>
      <c r="L48" s="319"/>
      <c r="M48" s="319"/>
      <c r="N48" s="319"/>
      <c r="O48" s="319"/>
      <c r="P48" s="319"/>
      <c r="Q48" s="319"/>
      <c r="R48" s="319"/>
      <c r="S48" s="319"/>
      <c r="T48" s="319"/>
      <c r="U48" s="319"/>
      <c r="V48" s="87"/>
      <c r="W48" s="87"/>
      <c r="X48" s="88"/>
    </row>
    <row r="49" spans="1:24" ht="12.75">
      <c r="A49" s="566" t="s">
        <v>329</v>
      </c>
      <c r="B49" s="545" t="s">
        <v>353</v>
      </c>
      <c r="C49" s="112"/>
      <c r="D49" s="107"/>
      <c r="E49" s="97"/>
      <c r="F49" s="548"/>
      <c r="G49" s="95"/>
      <c r="H49" s="546"/>
      <c r="I49" s="79">
        <f t="shared" si="2"/>
        <v>0</v>
      </c>
      <c r="J49" s="79">
        <f t="shared" si="3"/>
        <v>0</v>
      </c>
      <c r="K49" s="522"/>
      <c r="L49" s="319"/>
      <c r="M49" s="319"/>
      <c r="N49" s="319"/>
      <c r="O49" s="319"/>
      <c r="P49" s="319"/>
      <c r="Q49" s="319"/>
      <c r="R49" s="319"/>
      <c r="S49" s="319"/>
      <c r="T49" s="319"/>
      <c r="U49" s="319"/>
      <c r="V49" s="87"/>
      <c r="W49" s="87"/>
      <c r="X49" s="88"/>
    </row>
    <row r="50" spans="1:24" ht="12.75">
      <c r="A50" s="566" t="s">
        <v>347</v>
      </c>
      <c r="B50" s="545" t="s">
        <v>354</v>
      </c>
      <c r="C50" s="112"/>
      <c r="D50" s="107"/>
      <c r="E50" s="97"/>
      <c r="F50" s="548"/>
      <c r="G50" s="95"/>
      <c r="H50" s="546"/>
      <c r="I50" s="79">
        <f t="shared" si="2"/>
        <v>0</v>
      </c>
      <c r="J50" s="79">
        <f t="shared" si="3"/>
        <v>0</v>
      </c>
      <c r="K50" s="522"/>
      <c r="L50" s="319"/>
      <c r="M50" s="319"/>
      <c r="N50" s="319"/>
      <c r="O50" s="319"/>
      <c r="P50" s="319"/>
      <c r="Q50" s="319"/>
      <c r="R50" s="319"/>
      <c r="S50" s="319"/>
      <c r="T50" s="319"/>
      <c r="U50" s="319"/>
      <c r="V50" s="87"/>
      <c r="W50" s="87"/>
      <c r="X50" s="88"/>
    </row>
    <row r="51" spans="1:24" ht="12.75">
      <c r="A51" s="566" t="s">
        <v>348</v>
      </c>
      <c r="B51" s="545" t="s">
        <v>354</v>
      </c>
      <c r="C51" s="112"/>
      <c r="D51" s="107"/>
      <c r="E51" s="97"/>
      <c r="F51" s="548"/>
      <c r="G51" s="95"/>
      <c r="H51" s="546"/>
      <c r="I51" s="79">
        <f t="shared" si="2"/>
        <v>0</v>
      </c>
      <c r="J51" s="79">
        <f t="shared" si="3"/>
        <v>0</v>
      </c>
      <c r="K51" s="522"/>
      <c r="L51" s="319"/>
      <c r="M51" s="319"/>
      <c r="N51" s="319"/>
      <c r="O51" s="319"/>
      <c r="P51" s="319"/>
      <c r="Q51" s="319"/>
      <c r="R51" s="319"/>
      <c r="S51" s="319"/>
      <c r="T51" s="319"/>
      <c r="U51" s="319"/>
      <c r="V51" s="87"/>
      <c r="W51" s="87"/>
      <c r="X51" s="88"/>
    </row>
    <row r="52" spans="1:24" ht="12.75">
      <c r="A52" s="566"/>
      <c r="B52" s="545"/>
      <c r="C52" s="112"/>
      <c r="D52" s="107"/>
      <c r="E52" s="97"/>
      <c r="F52" s="549"/>
      <c r="G52" s="95"/>
      <c r="H52" s="546"/>
      <c r="I52" s="79">
        <f t="shared" si="2"/>
        <v>0</v>
      </c>
      <c r="J52" s="79">
        <f t="shared" si="3"/>
        <v>0</v>
      </c>
      <c r="K52" s="522"/>
      <c r="L52" s="319"/>
      <c r="M52" s="319"/>
      <c r="N52" s="319"/>
      <c r="O52" s="319"/>
      <c r="P52" s="319"/>
      <c r="Q52" s="319"/>
      <c r="R52" s="319"/>
      <c r="S52" s="319"/>
      <c r="T52" s="319"/>
      <c r="U52" s="319"/>
      <c r="V52" s="87"/>
      <c r="W52" s="87"/>
      <c r="X52" s="88"/>
    </row>
    <row r="53" spans="1:24" ht="12.75">
      <c r="A53" s="566" t="s">
        <v>6</v>
      </c>
      <c r="B53" s="545" t="s">
        <v>356</v>
      </c>
      <c r="C53" s="112"/>
      <c r="D53" s="107"/>
      <c r="E53" s="97"/>
      <c r="F53" s="548"/>
      <c r="G53" s="95"/>
      <c r="H53" s="546"/>
      <c r="I53" s="79">
        <f t="shared" si="2"/>
        <v>0</v>
      </c>
      <c r="J53" s="79">
        <f t="shared" si="3"/>
        <v>0</v>
      </c>
      <c r="K53" s="522"/>
      <c r="L53" s="319"/>
      <c r="M53" s="319"/>
      <c r="N53" s="319"/>
      <c r="O53" s="319"/>
      <c r="P53" s="319"/>
      <c r="Q53" s="319"/>
      <c r="R53" s="319"/>
      <c r="S53" s="319"/>
      <c r="T53" s="319"/>
      <c r="U53" s="319"/>
      <c r="V53" s="87"/>
      <c r="W53" s="87"/>
      <c r="X53" s="88"/>
    </row>
    <row r="54" spans="1:24" ht="12.75">
      <c r="A54" s="566" t="s">
        <v>6</v>
      </c>
      <c r="B54" s="545" t="s">
        <v>357</v>
      </c>
      <c r="C54" s="112"/>
      <c r="D54" s="107"/>
      <c r="E54" s="97"/>
      <c r="F54" s="548"/>
      <c r="G54" s="95"/>
      <c r="H54" s="546"/>
      <c r="I54" s="79">
        <f t="shared" si="2"/>
        <v>0</v>
      </c>
      <c r="J54" s="79">
        <f t="shared" si="3"/>
        <v>0</v>
      </c>
      <c r="K54" s="522"/>
      <c r="L54" s="319"/>
      <c r="M54" s="319"/>
      <c r="N54" s="319"/>
      <c r="O54" s="319"/>
      <c r="P54" s="319"/>
      <c r="Q54" s="319"/>
      <c r="R54" s="319"/>
      <c r="S54" s="319"/>
      <c r="T54" s="319"/>
      <c r="U54" s="319"/>
      <c r="V54" s="87"/>
      <c r="W54" s="87"/>
      <c r="X54" s="88"/>
    </row>
    <row r="55" spans="1:24" ht="12.75">
      <c r="A55" s="566" t="s">
        <v>6</v>
      </c>
      <c r="B55" s="545" t="s">
        <v>358</v>
      </c>
      <c r="C55" s="112"/>
      <c r="D55" s="107"/>
      <c r="E55" s="97"/>
      <c r="F55" s="548"/>
      <c r="G55" s="95"/>
      <c r="H55" s="546"/>
      <c r="I55" s="79">
        <f t="shared" si="2"/>
        <v>0</v>
      </c>
      <c r="J55" s="79">
        <f t="shared" si="3"/>
        <v>0</v>
      </c>
      <c r="K55" s="522"/>
      <c r="L55" s="319"/>
      <c r="M55" s="319"/>
      <c r="N55" s="319"/>
      <c r="O55" s="319"/>
      <c r="P55" s="319"/>
      <c r="Q55" s="319"/>
      <c r="R55" s="319"/>
      <c r="S55" s="319"/>
      <c r="T55" s="319"/>
      <c r="U55" s="319"/>
      <c r="V55" s="87"/>
      <c r="W55" s="87"/>
      <c r="X55" s="88"/>
    </row>
    <row r="56" spans="1:24" ht="12.75">
      <c r="A56" s="566" t="s">
        <v>349</v>
      </c>
      <c r="B56" s="545" t="s">
        <v>359</v>
      </c>
      <c r="C56" s="112"/>
      <c r="D56" s="107"/>
      <c r="E56" s="97"/>
      <c r="F56" s="548"/>
      <c r="G56" s="95"/>
      <c r="H56" s="546"/>
      <c r="I56" s="79">
        <f t="shared" si="2"/>
        <v>0</v>
      </c>
      <c r="J56" s="79">
        <f t="shared" si="3"/>
        <v>0</v>
      </c>
      <c r="K56" s="522"/>
      <c r="L56" s="319"/>
      <c r="M56" s="319"/>
      <c r="N56" s="319"/>
      <c r="O56" s="319"/>
      <c r="P56" s="319"/>
      <c r="Q56" s="319"/>
      <c r="R56" s="319"/>
      <c r="S56" s="319"/>
      <c r="T56" s="319"/>
      <c r="U56" s="319"/>
      <c r="V56" s="87"/>
      <c r="W56" s="87"/>
      <c r="X56" s="88"/>
    </row>
    <row r="57" spans="1:24" ht="12.75">
      <c r="A57" s="566"/>
      <c r="B57" s="545"/>
      <c r="C57" s="112"/>
      <c r="D57" s="107"/>
      <c r="E57" s="97"/>
      <c r="F57" s="548"/>
      <c r="G57" s="95"/>
      <c r="H57" s="546"/>
      <c r="I57" s="79">
        <f t="shared" si="2"/>
        <v>0</v>
      </c>
      <c r="J57" s="79"/>
      <c r="K57" s="522"/>
      <c r="L57" s="319"/>
      <c r="M57" s="319"/>
      <c r="N57" s="319"/>
      <c r="O57" s="319"/>
      <c r="P57" s="319"/>
      <c r="Q57" s="319"/>
      <c r="R57" s="319"/>
      <c r="S57" s="319"/>
      <c r="T57" s="319"/>
      <c r="U57" s="319"/>
      <c r="V57" s="87"/>
      <c r="W57" s="87"/>
      <c r="X57" s="88"/>
    </row>
    <row r="58" spans="1:24" ht="12.75">
      <c r="A58" s="566" t="s">
        <v>350</v>
      </c>
      <c r="B58" s="545" t="s">
        <v>355</v>
      </c>
      <c r="C58" s="112"/>
      <c r="D58" s="107"/>
      <c r="E58" s="97"/>
      <c r="F58" s="548"/>
      <c r="G58" s="95"/>
      <c r="H58" s="546"/>
      <c r="I58" s="79">
        <f t="shared" si="2"/>
        <v>0</v>
      </c>
      <c r="J58" s="79">
        <f t="shared" si="3"/>
        <v>0</v>
      </c>
      <c r="K58" s="522"/>
      <c r="L58" s="522"/>
      <c r="M58" s="522"/>
      <c r="N58" s="522"/>
      <c r="O58" s="522"/>
      <c r="P58" s="522"/>
      <c r="Q58" s="522"/>
      <c r="R58" s="522"/>
      <c r="S58" s="522"/>
      <c r="T58" s="522"/>
      <c r="U58" s="522"/>
      <c r="V58" s="522"/>
      <c r="W58" s="87"/>
      <c r="X58" s="88"/>
    </row>
    <row r="59" spans="1:24" ht="12.75">
      <c r="A59" s="465"/>
      <c r="B59" s="464"/>
      <c r="C59" s="112"/>
      <c r="D59" s="107"/>
      <c r="E59" s="97"/>
      <c r="F59" s="549"/>
      <c r="G59" s="95"/>
      <c r="H59" s="105"/>
      <c r="I59" s="79">
        <f t="shared" si="2"/>
        <v>0</v>
      </c>
      <c r="J59" s="79">
        <f t="shared" si="3"/>
        <v>0</v>
      </c>
      <c r="K59" s="522"/>
      <c r="L59" s="319"/>
      <c r="M59" s="319"/>
      <c r="N59" s="319"/>
      <c r="O59" s="319"/>
      <c r="P59" s="319"/>
      <c r="Q59" s="319"/>
      <c r="R59" s="319"/>
      <c r="S59" s="319"/>
      <c r="T59" s="319"/>
      <c r="U59" s="319"/>
      <c r="V59" s="87"/>
      <c r="W59" s="87"/>
      <c r="X59" s="88"/>
    </row>
    <row r="60" spans="1:24" ht="12.75">
      <c r="A60" s="566" t="s">
        <v>369</v>
      </c>
      <c r="B60" s="464" t="s">
        <v>360</v>
      </c>
      <c r="C60" s="112"/>
      <c r="D60" s="107"/>
      <c r="E60" s="97"/>
      <c r="F60" s="548"/>
      <c r="G60" s="95"/>
      <c r="H60" s="585"/>
      <c r="I60" s="79">
        <f t="shared" si="2"/>
        <v>0</v>
      </c>
      <c r="J60" s="79">
        <f>E60*D60*H60</f>
        <v>0</v>
      </c>
      <c r="K60" s="522"/>
      <c r="L60" s="319"/>
      <c r="M60" s="319"/>
      <c r="N60" s="319"/>
      <c r="O60" s="319"/>
      <c r="P60" s="319"/>
      <c r="Q60" s="319"/>
      <c r="R60" s="319"/>
      <c r="S60" s="319"/>
      <c r="T60" s="319"/>
      <c r="U60" s="319"/>
      <c r="V60" s="87"/>
      <c r="W60" s="87"/>
      <c r="X60" s="88"/>
    </row>
    <row r="61" spans="1:24" ht="12.75">
      <c r="A61" s="465"/>
      <c r="B61" s="464"/>
      <c r="C61" s="112"/>
      <c r="D61" s="107"/>
      <c r="E61" s="97"/>
      <c r="F61" s="549"/>
      <c r="G61" s="95"/>
      <c r="H61" s="105"/>
      <c r="I61" s="79">
        <f t="shared" si="2"/>
        <v>0</v>
      </c>
      <c r="J61" s="79">
        <f t="shared" si="3"/>
        <v>0</v>
      </c>
      <c r="K61" s="522"/>
      <c r="L61" s="319"/>
      <c r="M61" s="319"/>
      <c r="N61" s="319"/>
      <c r="O61" s="319"/>
      <c r="P61" s="319"/>
      <c r="Q61" s="319"/>
      <c r="R61" s="319"/>
      <c r="S61" s="319"/>
      <c r="T61" s="319"/>
      <c r="U61" s="319"/>
      <c r="V61" s="87"/>
      <c r="W61" s="87"/>
      <c r="X61" s="88"/>
    </row>
    <row r="62" spans="1:24" ht="12.75">
      <c r="A62" s="603" t="s">
        <v>7</v>
      </c>
      <c r="B62" s="464" t="s">
        <v>360</v>
      </c>
      <c r="C62" s="112"/>
      <c r="D62" s="107"/>
      <c r="E62" s="97"/>
      <c r="F62" s="549"/>
      <c r="G62" s="95"/>
      <c r="H62" s="585"/>
      <c r="I62" s="79">
        <f t="shared" si="2"/>
        <v>0</v>
      </c>
      <c r="J62" s="79">
        <f t="shared" si="3"/>
        <v>0</v>
      </c>
      <c r="K62" s="522"/>
      <c r="L62" s="319"/>
      <c r="M62" s="319"/>
      <c r="N62" s="319"/>
      <c r="O62" s="319"/>
      <c r="P62" s="319"/>
      <c r="Q62" s="319"/>
      <c r="R62" s="319"/>
      <c r="S62" s="319"/>
      <c r="T62" s="319"/>
      <c r="U62" s="319"/>
      <c r="V62" s="87"/>
      <c r="W62" s="87"/>
      <c r="X62" s="88"/>
    </row>
    <row r="63" spans="1:24" ht="12.75">
      <c r="A63" s="463"/>
      <c r="B63" s="464"/>
      <c r="C63" s="112"/>
      <c r="D63" s="107"/>
      <c r="E63" s="97"/>
      <c r="F63" s="549"/>
      <c r="G63" s="95"/>
      <c r="H63" s="105"/>
      <c r="I63" s="79">
        <f t="shared" si="2"/>
        <v>0</v>
      </c>
      <c r="J63" s="79">
        <f t="shared" si="3"/>
        <v>0</v>
      </c>
      <c r="K63" s="522"/>
      <c r="L63" s="319"/>
      <c r="M63" s="319"/>
      <c r="N63" s="319"/>
      <c r="O63" s="319"/>
      <c r="P63" s="319"/>
      <c r="Q63" s="319"/>
      <c r="R63" s="319"/>
      <c r="S63" s="319"/>
      <c r="T63" s="319"/>
      <c r="U63" s="319"/>
      <c r="V63" s="87"/>
      <c r="W63" s="87"/>
      <c r="X63" s="88"/>
    </row>
    <row r="64" spans="1:24" ht="13.5" thickBot="1">
      <c r="A64" s="466"/>
      <c r="B64" s="464"/>
      <c r="C64" s="552"/>
      <c r="D64" s="109"/>
      <c r="E64" s="98"/>
      <c r="F64" s="551"/>
      <c r="G64" s="96"/>
      <c r="H64" s="106"/>
      <c r="I64" s="93">
        <f>G64*D64*E64</f>
        <v>0</v>
      </c>
      <c r="J64" s="93">
        <f t="shared" si="3"/>
        <v>0</v>
      </c>
      <c r="K64" s="102"/>
      <c r="L64" s="103"/>
      <c r="M64" s="103"/>
      <c r="N64" s="103"/>
      <c r="O64" s="103"/>
      <c r="P64" s="103"/>
      <c r="Q64" s="320"/>
      <c r="R64" s="320"/>
      <c r="S64" s="103"/>
      <c r="T64" s="103"/>
      <c r="U64" s="103"/>
      <c r="V64" s="103"/>
      <c r="W64" s="103"/>
      <c r="X64" s="104"/>
    </row>
    <row r="65" spans="1:24" ht="21.75" customHeight="1" thickTop="1">
      <c r="A65" s="468" t="s">
        <v>55</v>
      </c>
      <c r="B65" s="462">
        <f>'General information'!E19</f>
        <v>0</v>
      </c>
      <c r="C65" s="375"/>
      <c r="D65" s="376"/>
      <c r="E65" s="377"/>
      <c r="F65" s="377"/>
      <c r="G65" s="377"/>
      <c r="H65" s="377"/>
      <c r="I65" s="377"/>
      <c r="J65" s="377"/>
      <c r="K65" s="333">
        <f>(K66*$J66)+(K67*$J67)+K68*$J68+K69*$J69+K70*$J70+K71*$J71+K72*$J72+K73*$J73+K74*J74+K75*J75+K76*$J76+K77*J77+K78*$J78+K79*$J79+K80*$J80+K81*$J81+K82*J82+K83*J83+K84*J84+K85*$J85+K86*$J86+K87*$J87+K88*$J88+K89*$J89+K90*J90+K91*$J91+K92*J92+K93*$J93+K94*J94+K95*$J95+K96*J96+K97*J97+K98*J98+K99*J99+K100*J100+K101*J101+K102*J102+K103*J103+K104*J104</f>
        <v>0</v>
      </c>
      <c r="L65" s="333">
        <f aca="true" t="shared" si="4" ref="L65:X65">(L66*$J66)+(L67*$J67)+L68*$J68+L69*$J69+L70*$J70+L71*$J71+L72*$J72+L73*$J73+L74*K74+L75*K75+L76*$J76+L77*K77+L78*$J78+L79*$J79+L80*$J80+L81*$J81+L82*K82+L83*K83+L84*K84+L85*$J85+L86*$J86+L87*$J87+L88*$J88+L89*$J89+L90*K90+L91*$J91+L92*K92+L93*$J93+L94*K94+L95*$J95+L96*K96+L97*K97+L98*K98+L99*K99+L100*K100+L101*K101+L102*K102+L103*K103+L104*K104</f>
        <v>0</v>
      </c>
      <c r="M65" s="333">
        <f t="shared" si="4"/>
        <v>0</v>
      </c>
      <c r="N65" s="333">
        <f t="shared" si="4"/>
        <v>0</v>
      </c>
      <c r="O65" s="333">
        <f t="shared" si="4"/>
        <v>0</v>
      </c>
      <c r="P65" s="333">
        <f t="shared" si="4"/>
        <v>0</v>
      </c>
      <c r="Q65" s="333">
        <f t="shared" si="4"/>
        <v>0</v>
      </c>
      <c r="R65" s="333">
        <f t="shared" si="4"/>
        <v>0</v>
      </c>
      <c r="S65" s="333">
        <f t="shared" si="4"/>
        <v>0</v>
      </c>
      <c r="T65" s="333">
        <f t="shared" si="4"/>
        <v>0</v>
      </c>
      <c r="U65" s="333">
        <f t="shared" si="4"/>
        <v>0</v>
      </c>
      <c r="V65" s="333">
        <f t="shared" si="4"/>
        <v>0</v>
      </c>
      <c r="W65" s="333">
        <f t="shared" si="4"/>
        <v>0</v>
      </c>
      <c r="X65" s="333">
        <f t="shared" si="4"/>
        <v>0</v>
      </c>
    </row>
    <row r="66" spans="1:24" ht="12.75">
      <c r="A66" s="463"/>
      <c r="B66" s="464"/>
      <c r="C66" s="112"/>
      <c r="D66" s="107"/>
      <c r="E66" s="97"/>
      <c r="F66" s="549"/>
      <c r="G66" s="95"/>
      <c r="H66" s="105"/>
      <c r="I66" s="79">
        <f aca="true" t="shared" si="5" ref="I66:I71">H66*D66*E66</f>
        <v>0</v>
      </c>
      <c r="J66" s="79">
        <f aca="true" t="shared" si="6" ref="J66:J71">E66*D66*H66</f>
        <v>0</v>
      </c>
      <c r="K66" s="86"/>
      <c r="L66" s="87"/>
      <c r="M66" s="87"/>
      <c r="N66" s="87"/>
      <c r="O66" s="87"/>
      <c r="P66" s="87"/>
      <c r="Q66" s="87"/>
      <c r="R66" s="87"/>
      <c r="S66" s="87"/>
      <c r="T66" s="87"/>
      <c r="U66" s="87"/>
      <c r="V66" s="87"/>
      <c r="W66" s="87"/>
      <c r="X66" s="88"/>
    </row>
    <row r="67" spans="1:24" ht="12.75">
      <c r="A67" s="463"/>
      <c r="B67" s="464"/>
      <c r="C67" s="112"/>
      <c r="D67" s="108"/>
      <c r="E67" s="95"/>
      <c r="F67" s="549"/>
      <c r="G67" s="105"/>
      <c r="H67" s="105"/>
      <c r="I67" s="79">
        <f t="shared" si="5"/>
        <v>0</v>
      </c>
      <c r="J67" s="79">
        <f t="shared" si="6"/>
        <v>0</v>
      </c>
      <c r="K67" s="86"/>
      <c r="L67" s="87"/>
      <c r="M67" s="87"/>
      <c r="N67" s="87"/>
      <c r="O67" s="87"/>
      <c r="P67" s="87"/>
      <c r="Q67" s="87"/>
      <c r="R67" s="87"/>
      <c r="S67" s="87"/>
      <c r="T67" s="87"/>
      <c r="U67" s="87"/>
      <c r="V67" s="87"/>
      <c r="W67" s="87"/>
      <c r="X67" s="88"/>
    </row>
    <row r="68" spans="1:24" ht="12.75">
      <c r="A68" s="463"/>
      <c r="B68" s="464"/>
      <c r="C68" s="112"/>
      <c r="D68" s="108"/>
      <c r="E68" s="95"/>
      <c r="F68" s="549"/>
      <c r="G68" s="105"/>
      <c r="H68" s="105"/>
      <c r="I68" s="79">
        <f t="shared" si="5"/>
        <v>0</v>
      </c>
      <c r="J68" s="79">
        <f t="shared" si="6"/>
        <v>0</v>
      </c>
      <c r="K68" s="86"/>
      <c r="L68" s="87"/>
      <c r="M68" s="87"/>
      <c r="N68" s="87"/>
      <c r="O68" s="87"/>
      <c r="P68" s="87"/>
      <c r="Q68" s="87"/>
      <c r="R68" s="87"/>
      <c r="S68" s="87"/>
      <c r="T68" s="87"/>
      <c r="U68" s="87"/>
      <c r="V68" s="87"/>
      <c r="W68" s="87"/>
      <c r="X68" s="88"/>
    </row>
    <row r="69" spans="1:24" ht="12.75">
      <c r="A69" s="463"/>
      <c r="B69" s="464"/>
      <c r="C69" s="112"/>
      <c r="D69" s="107"/>
      <c r="E69" s="95"/>
      <c r="F69" s="549"/>
      <c r="G69" s="95"/>
      <c r="H69" s="105"/>
      <c r="I69" s="79">
        <f t="shared" si="5"/>
        <v>0</v>
      </c>
      <c r="J69" s="79">
        <f t="shared" si="6"/>
        <v>0</v>
      </c>
      <c r="K69" s="86"/>
      <c r="L69" s="87"/>
      <c r="M69" s="87"/>
      <c r="N69" s="87"/>
      <c r="O69" s="87"/>
      <c r="P69" s="87"/>
      <c r="Q69" s="87"/>
      <c r="R69" s="87"/>
      <c r="S69" s="87"/>
      <c r="T69" s="87"/>
      <c r="U69" s="87"/>
      <c r="V69" s="87"/>
      <c r="W69" s="87"/>
      <c r="X69" s="88"/>
    </row>
    <row r="70" spans="1:24" ht="12.75">
      <c r="A70" s="463"/>
      <c r="B70" s="464"/>
      <c r="C70" s="112"/>
      <c r="D70" s="107"/>
      <c r="E70" s="97"/>
      <c r="F70" s="549"/>
      <c r="G70" s="95"/>
      <c r="H70" s="105"/>
      <c r="I70" s="79">
        <f t="shared" si="5"/>
        <v>0</v>
      </c>
      <c r="J70" s="79">
        <f t="shared" si="6"/>
        <v>0</v>
      </c>
      <c r="K70" s="86"/>
      <c r="L70" s="87"/>
      <c r="M70" s="87"/>
      <c r="N70" s="87"/>
      <c r="O70" s="87"/>
      <c r="P70" s="87"/>
      <c r="Q70" s="87"/>
      <c r="R70" s="87"/>
      <c r="S70" s="87"/>
      <c r="T70" s="87"/>
      <c r="U70" s="87"/>
      <c r="V70" s="87"/>
      <c r="W70" s="87"/>
      <c r="X70" s="88"/>
    </row>
    <row r="71" spans="1:24" ht="12.75">
      <c r="A71" s="463"/>
      <c r="B71" s="464"/>
      <c r="C71" s="112"/>
      <c r="D71" s="318"/>
      <c r="E71" s="97"/>
      <c r="F71" s="549"/>
      <c r="G71" s="95"/>
      <c r="H71" s="105"/>
      <c r="I71" s="79">
        <f t="shared" si="5"/>
        <v>0</v>
      </c>
      <c r="J71" s="79">
        <f t="shared" si="6"/>
        <v>0</v>
      </c>
      <c r="K71" s="86"/>
      <c r="L71" s="87"/>
      <c r="M71" s="87"/>
      <c r="N71" s="87"/>
      <c r="O71" s="87"/>
      <c r="P71" s="87"/>
      <c r="Q71" s="87"/>
      <c r="R71" s="87"/>
      <c r="S71" s="87"/>
      <c r="T71" s="87"/>
      <c r="U71" s="87"/>
      <c r="V71" s="87"/>
      <c r="W71" s="87"/>
      <c r="X71" s="88"/>
    </row>
    <row r="72" spans="1:24" ht="12.75">
      <c r="A72" s="463"/>
      <c r="B72" s="464"/>
      <c r="C72" s="112"/>
      <c r="D72" s="318"/>
      <c r="E72" s="97"/>
      <c r="F72" s="549"/>
      <c r="G72" s="95"/>
      <c r="H72" s="105"/>
      <c r="I72" s="79"/>
      <c r="J72" s="79"/>
      <c r="K72" s="86"/>
      <c r="L72" s="87"/>
      <c r="M72" s="87"/>
      <c r="N72" s="87"/>
      <c r="O72" s="87"/>
      <c r="P72" s="87"/>
      <c r="Q72" s="87"/>
      <c r="R72" s="87"/>
      <c r="S72" s="87"/>
      <c r="T72" s="87"/>
      <c r="U72" s="87"/>
      <c r="V72" s="87"/>
      <c r="W72" s="87"/>
      <c r="X72" s="88"/>
    </row>
    <row r="73" spans="1:24" ht="12.75">
      <c r="A73" s="469"/>
      <c r="B73" s="464"/>
      <c r="C73" s="112"/>
      <c r="D73" s="318"/>
      <c r="E73" s="97"/>
      <c r="F73" s="549"/>
      <c r="G73" s="95"/>
      <c r="H73" s="105"/>
      <c r="I73" s="79">
        <v>0</v>
      </c>
      <c r="J73" s="79">
        <f aca="true" t="shared" si="7" ref="J73:J85">+H73*E73</f>
        <v>0</v>
      </c>
      <c r="K73" s="86"/>
      <c r="L73" s="87"/>
      <c r="M73" s="87"/>
      <c r="N73" s="87"/>
      <c r="O73" s="87"/>
      <c r="P73" s="87"/>
      <c r="Q73" s="319"/>
      <c r="R73" s="319"/>
      <c r="S73" s="87"/>
      <c r="T73" s="87"/>
      <c r="U73" s="87"/>
      <c r="V73" s="87"/>
      <c r="W73" s="87"/>
      <c r="X73" s="88"/>
    </row>
    <row r="74" spans="1:24" ht="12.75">
      <c r="A74" s="470"/>
      <c r="B74" s="471"/>
      <c r="C74" s="115"/>
      <c r="D74" s="114"/>
      <c r="E74" s="114"/>
      <c r="F74" s="550"/>
      <c r="G74" s="85"/>
      <c r="H74" s="84"/>
      <c r="I74" s="79">
        <f>H74*E74*D74</f>
        <v>0</v>
      </c>
      <c r="J74" s="79">
        <f>H74*E74*D74</f>
        <v>0</v>
      </c>
      <c r="K74" s="86"/>
      <c r="L74" s="87"/>
      <c r="M74" s="87"/>
      <c r="N74" s="87"/>
      <c r="O74" s="87"/>
      <c r="P74" s="87"/>
      <c r="Q74" s="87"/>
      <c r="R74" s="87"/>
      <c r="S74" s="87"/>
      <c r="T74" s="87"/>
      <c r="U74" s="87"/>
      <c r="V74" s="87"/>
      <c r="W74" s="87"/>
      <c r="X74" s="88"/>
    </row>
    <row r="75" spans="1:24" ht="12.75">
      <c r="A75" s="470"/>
      <c r="B75" s="471"/>
      <c r="C75" s="115"/>
      <c r="D75" s="114"/>
      <c r="E75" s="114"/>
      <c r="F75" s="550"/>
      <c r="G75" s="85"/>
      <c r="H75" s="84"/>
      <c r="I75" s="79">
        <f>H75*E75*D75</f>
        <v>0</v>
      </c>
      <c r="J75" s="79">
        <f>H75*E75*D75</f>
        <v>0</v>
      </c>
      <c r="K75" s="86"/>
      <c r="L75" s="87"/>
      <c r="M75" s="87"/>
      <c r="N75" s="87"/>
      <c r="O75" s="87"/>
      <c r="P75" s="87"/>
      <c r="Q75" s="87"/>
      <c r="R75" s="87"/>
      <c r="S75" s="87"/>
      <c r="T75" s="87"/>
      <c r="U75" s="87"/>
      <c r="V75" s="87"/>
      <c r="W75" s="87"/>
      <c r="X75" s="88"/>
    </row>
    <row r="76" spans="1:24" ht="12.75">
      <c r="A76" s="466"/>
      <c r="B76" s="464"/>
      <c r="C76" s="112"/>
      <c r="D76" s="318"/>
      <c r="E76" s="97"/>
      <c r="F76" s="549"/>
      <c r="G76" s="95"/>
      <c r="H76" s="105"/>
      <c r="I76" s="79">
        <v>0</v>
      </c>
      <c r="J76" s="79">
        <f t="shared" si="7"/>
        <v>0</v>
      </c>
      <c r="K76" s="86"/>
      <c r="L76" s="87"/>
      <c r="M76" s="87"/>
      <c r="N76" s="87"/>
      <c r="O76" s="87"/>
      <c r="P76" s="87"/>
      <c r="Q76" s="319"/>
      <c r="R76" s="319"/>
      <c r="S76" s="87"/>
      <c r="T76" s="87"/>
      <c r="U76" s="87"/>
      <c r="V76" s="87"/>
      <c r="W76" s="87"/>
      <c r="X76" s="88"/>
    </row>
    <row r="77" spans="1:24" ht="12.75">
      <c r="A77" s="470"/>
      <c r="B77" s="471"/>
      <c r="C77" s="115"/>
      <c r="D77" s="114"/>
      <c r="E77" s="114"/>
      <c r="F77" s="550"/>
      <c r="G77" s="85"/>
      <c r="H77" s="84"/>
      <c r="I77" s="79">
        <f>H77*E77*D77</f>
        <v>0</v>
      </c>
      <c r="J77" s="79">
        <f>H77*E77*D77</f>
        <v>0</v>
      </c>
      <c r="K77" s="86"/>
      <c r="L77" s="87"/>
      <c r="M77" s="87"/>
      <c r="N77" s="87"/>
      <c r="O77" s="87"/>
      <c r="P77" s="87"/>
      <c r="Q77" s="87"/>
      <c r="R77" s="87"/>
      <c r="S77" s="87"/>
      <c r="T77" s="87"/>
      <c r="U77" s="87"/>
      <c r="V77" s="87"/>
      <c r="W77" s="87"/>
      <c r="X77" s="88"/>
    </row>
    <row r="78" spans="1:24" ht="12.75">
      <c r="A78" s="466"/>
      <c r="B78" s="464"/>
      <c r="C78" s="112"/>
      <c r="D78" s="107"/>
      <c r="E78" s="97"/>
      <c r="F78" s="549"/>
      <c r="G78" s="95"/>
      <c r="H78" s="105"/>
      <c r="I78" s="79">
        <v>0</v>
      </c>
      <c r="J78" s="79">
        <f t="shared" si="7"/>
        <v>0</v>
      </c>
      <c r="K78" s="86"/>
      <c r="L78" s="87"/>
      <c r="M78" s="87"/>
      <c r="N78" s="87"/>
      <c r="O78" s="87"/>
      <c r="P78" s="87"/>
      <c r="Q78" s="319"/>
      <c r="R78" s="319"/>
      <c r="S78" s="87"/>
      <c r="T78" s="87"/>
      <c r="U78" s="87"/>
      <c r="V78" s="87"/>
      <c r="W78" s="87"/>
      <c r="X78" s="88"/>
    </row>
    <row r="79" spans="1:24" ht="12.75">
      <c r="A79" s="466"/>
      <c r="B79" s="464"/>
      <c r="C79" s="112"/>
      <c r="D79" s="107"/>
      <c r="E79" s="97"/>
      <c r="F79" s="549"/>
      <c r="G79" s="95"/>
      <c r="H79" s="105"/>
      <c r="I79" s="79">
        <v>0</v>
      </c>
      <c r="J79" s="79">
        <f t="shared" si="7"/>
        <v>0</v>
      </c>
      <c r="K79" s="86"/>
      <c r="L79" s="87"/>
      <c r="M79" s="87"/>
      <c r="N79" s="87"/>
      <c r="O79" s="87"/>
      <c r="P79" s="87"/>
      <c r="Q79" s="319"/>
      <c r="R79" s="319"/>
      <c r="S79" s="87"/>
      <c r="T79" s="87"/>
      <c r="U79" s="87"/>
      <c r="V79" s="87"/>
      <c r="W79" s="87"/>
      <c r="X79" s="88"/>
    </row>
    <row r="80" spans="1:24" ht="12.75">
      <c r="A80" s="466"/>
      <c r="B80" s="464"/>
      <c r="C80" s="112"/>
      <c r="D80" s="107"/>
      <c r="E80" s="97"/>
      <c r="F80" s="549"/>
      <c r="G80" s="95"/>
      <c r="H80" s="105"/>
      <c r="I80" s="79">
        <v>0</v>
      </c>
      <c r="J80" s="79">
        <f t="shared" si="7"/>
        <v>0</v>
      </c>
      <c r="K80" s="86"/>
      <c r="L80" s="87"/>
      <c r="M80" s="87"/>
      <c r="N80" s="87"/>
      <c r="O80" s="87"/>
      <c r="P80" s="87"/>
      <c r="Q80" s="319"/>
      <c r="R80" s="319"/>
      <c r="S80" s="87"/>
      <c r="T80" s="87"/>
      <c r="U80" s="87"/>
      <c r="V80" s="87"/>
      <c r="W80" s="87"/>
      <c r="X80" s="88"/>
    </row>
    <row r="81" spans="1:24" ht="12.75">
      <c r="A81" s="466"/>
      <c r="B81" s="464"/>
      <c r="C81" s="112"/>
      <c r="D81" s="107"/>
      <c r="E81" s="97"/>
      <c r="F81" s="549"/>
      <c r="G81" s="95"/>
      <c r="H81" s="105"/>
      <c r="I81" s="79">
        <v>0</v>
      </c>
      <c r="J81" s="79">
        <f t="shared" si="7"/>
        <v>0</v>
      </c>
      <c r="K81" s="86"/>
      <c r="L81" s="87"/>
      <c r="M81" s="87"/>
      <c r="N81" s="87"/>
      <c r="O81" s="87"/>
      <c r="P81" s="87"/>
      <c r="Q81" s="319"/>
      <c r="R81" s="319"/>
      <c r="S81" s="87"/>
      <c r="T81" s="87"/>
      <c r="U81" s="87"/>
      <c r="V81" s="87"/>
      <c r="W81" s="87"/>
      <c r="X81" s="88"/>
    </row>
    <row r="82" spans="1:24" ht="12.75">
      <c r="A82" s="470"/>
      <c r="B82" s="471"/>
      <c r="C82" s="115"/>
      <c r="D82" s="114"/>
      <c r="E82" s="114"/>
      <c r="F82" s="550"/>
      <c r="G82" s="85"/>
      <c r="H82" s="84"/>
      <c r="I82" s="79">
        <f>H82*E82*D82</f>
        <v>0</v>
      </c>
      <c r="J82" s="79">
        <f>H82*E82*D82</f>
        <v>0</v>
      </c>
      <c r="K82" s="86"/>
      <c r="L82" s="87"/>
      <c r="M82" s="87"/>
      <c r="N82" s="87"/>
      <c r="O82" s="87"/>
      <c r="P82" s="87"/>
      <c r="Q82" s="87"/>
      <c r="R82" s="87"/>
      <c r="S82" s="87"/>
      <c r="T82" s="87"/>
      <c r="U82" s="87"/>
      <c r="V82" s="87"/>
      <c r="W82" s="87"/>
      <c r="X82" s="88"/>
    </row>
    <row r="83" spans="1:24" ht="12.75">
      <c r="A83" s="470"/>
      <c r="B83" s="471"/>
      <c r="C83" s="115"/>
      <c r="D83" s="114"/>
      <c r="E83" s="114"/>
      <c r="F83" s="550"/>
      <c r="G83" s="85"/>
      <c r="H83" s="84"/>
      <c r="I83" s="79">
        <f>H83*E83*D83</f>
        <v>0</v>
      </c>
      <c r="J83" s="79">
        <f>H83*E83*D83</f>
        <v>0</v>
      </c>
      <c r="K83" s="86"/>
      <c r="L83" s="87"/>
      <c r="M83" s="87"/>
      <c r="N83" s="87"/>
      <c r="O83" s="87"/>
      <c r="P83" s="87"/>
      <c r="Q83" s="87"/>
      <c r="R83" s="87"/>
      <c r="S83" s="87"/>
      <c r="T83" s="87"/>
      <c r="U83" s="87"/>
      <c r="V83" s="87"/>
      <c r="W83" s="87"/>
      <c r="X83" s="88"/>
    </row>
    <row r="84" spans="1:24" ht="12.75">
      <c r="A84" s="470"/>
      <c r="B84" s="471"/>
      <c r="C84" s="115"/>
      <c r="D84" s="114"/>
      <c r="E84" s="114"/>
      <c r="F84" s="550"/>
      <c r="G84" s="85"/>
      <c r="H84" s="84"/>
      <c r="I84" s="79">
        <f>H84*E84*D84</f>
        <v>0</v>
      </c>
      <c r="J84" s="79">
        <f>H84*E84*D84</f>
        <v>0</v>
      </c>
      <c r="K84" s="86"/>
      <c r="L84" s="87"/>
      <c r="M84" s="87"/>
      <c r="N84" s="87"/>
      <c r="O84" s="87"/>
      <c r="P84" s="87"/>
      <c r="Q84" s="87"/>
      <c r="R84" s="87"/>
      <c r="S84" s="87"/>
      <c r="T84" s="87"/>
      <c r="U84" s="87"/>
      <c r="V84" s="87"/>
      <c r="W84" s="87"/>
      <c r="X84" s="88"/>
    </row>
    <row r="85" spans="1:24" ht="12.75">
      <c r="A85" s="466"/>
      <c r="B85" s="464"/>
      <c r="C85" s="112"/>
      <c r="D85" s="107"/>
      <c r="E85" s="97"/>
      <c r="F85" s="549"/>
      <c r="G85" s="95"/>
      <c r="H85" s="105"/>
      <c r="I85" s="79">
        <v>0</v>
      </c>
      <c r="J85" s="79">
        <f t="shared" si="7"/>
        <v>0</v>
      </c>
      <c r="K85" s="86"/>
      <c r="L85" s="87"/>
      <c r="M85" s="87"/>
      <c r="N85" s="87"/>
      <c r="O85" s="87"/>
      <c r="P85" s="87"/>
      <c r="Q85" s="319"/>
      <c r="R85" s="319"/>
      <c r="S85" s="87"/>
      <c r="T85" s="87"/>
      <c r="U85" s="87"/>
      <c r="V85" s="87"/>
      <c r="W85" s="87"/>
      <c r="X85" s="88"/>
    </row>
    <row r="86" spans="1:24" ht="12.75">
      <c r="A86" s="466"/>
      <c r="B86" s="464"/>
      <c r="C86" s="112"/>
      <c r="D86" s="107"/>
      <c r="E86" s="97"/>
      <c r="F86" s="549"/>
      <c r="G86" s="95"/>
      <c r="H86" s="105"/>
      <c r="I86" s="79">
        <v>0</v>
      </c>
      <c r="J86" s="79">
        <f>+H86*E86*0.1</f>
        <v>0</v>
      </c>
      <c r="K86" s="86"/>
      <c r="L86" s="87"/>
      <c r="M86" s="87"/>
      <c r="N86" s="87"/>
      <c r="O86" s="87"/>
      <c r="P86" s="87"/>
      <c r="Q86" s="319"/>
      <c r="R86" s="319"/>
      <c r="S86" s="87"/>
      <c r="T86" s="87"/>
      <c r="U86" s="87"/>
      <c r="V86" s="87"/>
      <c r="W86" s="87"/>
      <c r="X86" s="88"/>
    </row>
    <row r="87" spans="1:24" ht="12.75">
      <c r="A87" s="466"/>
      <c r="B87" s="464"/>
      <c r="C87" s="112"/>
      <c r="D87" s="107"/>
      <c r="E87" s="97"/>
      <c r="F87" s="549"/>
      <c r="G87" s="95"/>
      <c r="H87" s="105"/>
      <c r="I87" s="79">
        <v>0</v>
      </c>
      <c r="J87" s="79">
        <f aca="true" t="shared" si="8" ref="J87:J95">+H87*E87</f>
        <v>0</v>
      </c>
      <c r="K87" s="86"/>
      <c r="L87" s="87"/>
      <c r="M87" s="87"/>
      <c r="N87" s="87"/>
      <c r="O87" s="87"/>
      <c r="P87" s="87"/>
      <c r="Q87" s="319"/>
      <c r="R87" s="319"/>
      <c r="S87" s="87"/>
      <c r="T87" s="87"/>
      <c r="U87" s="87"/>
      <c r="V87" s="87"/>
      <c r="W87" s="87"/>
      <c r="X87" s="88"/>
    </row>
    <row r="88" spans="1:24" ht="12.75">
      <c r="A88" s="466"/>
      <c r="B88" s="464"/>
      <c r="C88" s="112"/>
      <c r="D88" s="107"/>
      <c r="E88" s="97"/>
      <c r="F88" s="549"/>
      <c r="G88" s="95"/>
      <c r="H88" s="105"/>
      <c r="I88" s="79">
        <v>0</v>
      </c>
      <c r="J88" s="79">
        <f t="shared" si="8"/>
        <v>0</v>
      </c>
      <c r="K88" s="86"/>
      <c r="L88" s="87"/>
      <c r="M88" s="87"/>
      <c r="N88" s="87"/>
      <c r="O88" s="87"/>
      <c r="P88" s="87"/>
      <c r="Q88" s="319"/>
      <c r="R88" s="319"/>
      <c r="S88" s="87"/>
      <c r="T88" s="87"/>
      <c r="U88" s="87"/>
      <c r="V88" s="87"/>
      <c r="W88" s="87"/>
      <c r="X88" s="88"/>
    </row>
    <row r="89" spans="1:24" ht="12.75">
      <c r="A89" s="466"/>
      <c r="B89" s="464"/>
      <c r="C89" s="112"/>
      <c r="D89" s="107"/>
      <c r="E89" s="97"/>
      <c r="F89" s="549"/>
      <c r="G89" s="95"/>
      <c r="H89" s="105"/>
      <c r="I89" s="79">
        <v>0</v>
      </c>
      <c r="J89" s="79">
        <f t="shared" si="8"/>
        <v>0</v>
      </c>
      <c r="K89" s="86"/>
      <c r="L89" s="87"/>
      <c r="M89" s="87"/>
      <c r="N89" s="87"/>
      <c r="O89" s="87"/>
      <c r="P89" s="87"/>
      <c r="Q89" s="319"/>
      <c r="R89" s="319"/>
      <c r="S89" s="87"/>
      <c r="T89" s="87"/>
      <c r="U89" s="87"/>
      <c r="V89" s="87"/>
      <c r="W89" s="87"/>
      <c r="X89" s="88"/>
    </row>
    <row r="90" spans="1:24" ht="12.75">
      <c r="A90" s="470"/>
      <c r="B90" s="471"/>
      <c r="C90" s="115"/>
      <c r="D90" s="114"/>
      <c r="E90" s="114"/>
      <c r="F90" s="550"/>
      <c r="G90" s="85"/>
      <c r="H90" s="84"/>
      <c r="I90" s="79">
        <f>H90*E90*D90</f>
        <v>0</v>
      </c>
      <c r="J90" s="79">
        <f>H90*E90*D90</f>
        <v>0</v>
      </c>
      <c r="K90" s="86"/>
      <c r="L90" s="87"/>
      <c r="M90" s="87"/>
      <c r="N90" s="87"/>
      <c r="O90" s="87"/>
      <c r="P90" s="87"/>
      <c r="Q90" s="87"/>
      <c r="R90" s="87"/>
      <c r="S90" s="87"/>
      <c r="T90" s="87"/>
      <c r="U90" s="87"/>
      <c r="V90" s="87"/>
      <c r="W90" s="87"/>
      <c r="X90" s="88"/>
    </row>
    <row r="91" spans="1:24" ht="12.75">
      <c r="A91" s="466"/>
      <c r="B91" s="464"/>
      <c r="C91" s="112"/>
      <c r="D91" s="107"/>
      <c r="E91" s="97"/>
      <c r="F91" s="549"/>
      <c r="G91" s="95"/>
      <c r="H91" s="105"/>
      <c r="I91" s="79">
        <v>0</v>
      </c>
      <c r="J91" s="79">
        <f t="shared" si="8"/>
        <v>0</v>
      </c>
      <c r="K91" s="86"/>
      <c r="L91" s="87"/>
      <c r="M91" s="87"/>
      <c r="N91" s="87"/>
      <c r="O91" s="87"/>
      <c r="P91" s="87"/>
      <c r="Q91" s="319"/>
      <c r="R91" s="319"/>
      <c r="S91" s="87"/>
      <c r="T91" s="87"/>
      <c r="U91" s="87"/>
      <c r="V91" s="87"/>
      <c r="W91" s="87"/>
      <c r="X91" s="88"/>
    </row>
    <row r="92" spans="1:24" ht="12.75">
      <c r="A92" s="470"/>
      <c r="B92" s="464"/>
      <c r="C92" s="115"/>
      <c r="D92" s="114"/>
      <c r="E92" s="114"/>
      <c r="F92" s="550"/>
      <c r="G92" s="85"/>
      <c r="H92" s="84"/>
      <c r="I92" s="79">
        <f>H92*E92*D92</f>
        <v>0</v>
      </c>
      <c r="J92" s="79">
        <f>H92*E92*D92</f>
        <v>0</v>
      </c>
      <c r="K92" s="86"/>
      <c r="L92" s="87"/>
      <c r="M92" s="87"/>
      <c r="N92" s="87"/>
      <c r="O92" s="87"/>
      <c r="P92" s="87"/>
      <c r="Q92" s="87"/>
      <c r="R92" s="87"/>
      <c r="S92" s="87"/>
      <c r="T92" s="87"/>
      <c r="U92" s="87"/>
      <c r="V92" s="87"/>
      <c r="W92" s="87"/>
      <c r="X92" s="88"/>
    </row>
    <row r="93" spans="1:24" ht="12.75">
      <c r="A93" s="466"/>
      <c r="B93" s="464"/>
      <c r="C93" s="112"/>
      <c r="D93" s="107"/>
      <c r="E93" s="97"/>
      <c r="F93" s="549"/>
      <c r="G93" s="95"/>
      <c r="H93" s="105"/>
      <c r="I93" s="79">
        <v>0</v>
      </c>
      <c r="J93" s="79">
        <f t="shared" si="8"/>
        <v>0</v>
      </c>
      <c r="K93" s="86"/>
      <c r="L93" s="87"/>
      <c r="M93" s="87"/>
      <c r="N93" s="87"/>
      <c r="O93" s="87"/>
      <c r="P93" s="87"/>
      <c r="Q93" s="319"/>
      <c r="R93" s="319"/>
      <c r="S93" s="87"/>
      <c r="T93" s="87"/>
      <c r="U93" s="87"/>
      <c r="V93" s="87"/>
      <c r="W93" s="87"/>
      <c r="X93" s="88"/>
    </row>
    <row r="94" spans="1:24" ht="12.75">
      <c r="A94" s="470"/>
      <c r="B94" s="464"/>
      <c r="C94" s="115"/>
      <c r="D94" s="114"/>
      <c r="E94" s="114"/>
      <c r="F94" s="550"/>
      <c r="G94" s="85"/>
      <c r="H94" s="84"/>
      <c r="I94" s="79">
        <f>H94*E94*D94</f>
        <v>0</v>
      </c>
      <c r="J94" s="79">
        <f>H94*E94*D94</f>
        <v>0</v>
      </c>
      <c r="K94" s="86"/>
      <c r="L94" s="87"/>
      <c r="M94" s="87"/>
      <c r="N94" s="87"/>
      <c r="O94" s="87"/>
      <c r="P94" s="87"/>
      <c r="Q94" s="87"/>
      <c r="R94" s="87"/>
      <c r="S94" s="87"/>
      <c r="T94" s="87"/>
      <c r="U94" s="87"/>
      <c r="V94" s="87"/>
      <c r="W94" s="87"/>
      <c r="X94" s="88"/>
    </row>
    <row r="95" spans="1:24" ht="12.75">
      <c r="A95" s="466"/>
      <c r="B95" s="464"/>
      <c r="C95" s="112"/>
      <c r="D95" s="107"/>
      <c r="E95" s="97"/>
      <c r="F95" s="549"/>
      <c r="G95" s="95"/>
      <c r="H95" s="105"/>
      <c r="I95" s="79">
        <v>0</v>
      </c>
      <c r="J95" s="79">
        <f t="shared" si="8"/>
        <v>0</v>
      </c>
      <c r="K95" s="86"/>
      <c r="L95" s="87"/>
      <c r="M95" s="87"/>
      <c r="N95" s="87"/>
      <c r="O95" s="87"/>
      <c r="P95" s="87"/>
      <c r="Q95" s="319"/>
      <c r="R95" s="319"/>
      <c r="S95" s="87"/>
      <c r="T95" s="87"/>
      <c r="U95" s="87"/>
      <c r="V95" s="87"/>
      <c r="W95" s="87"/>
      <c r="X95" s="88"/>
    </row>
    <row r="96" spans="1:24" ht="12.75">
      <c r="A96" s="470"/>
      <c r="B96" s="471"/>
      <c r="C96" s="115"/>
      <c r="D96" s="114"/>
      <c r="E96" s="114"/>
      <c r="F96" s="550"/>
      <c r="G96" s="85"/>
      <c r="H96" s="84"/>
      <c r="I96" s="79">
        <f>H96*E96*D96</f>
        <v>0</v>
      </c>
      <c r="J96" s="79">
        <f>H96*E96*D96</f>
        <v>0</v>
      </c>
      <c r="K96" s="86"/>
      <c r="L96" s="87"/>
      <c r="M96" s="87"/>
      <c r="N96" s="87"/>
      <c r="O96" s="87"/>
      <c r="P96" s="87"/>
      <c r="Q96" s="87"/>
      <c r="R96" s="87"/>
      <c r="S96" s="87"/>
      <c r="T96" s="87"/>
      <c r="U96" s="87"/>
      <c r="V96" s="87"/>
      <c r="W96" s="87"/>
      <c r="X96" s="88"/>
    </row>
    <row r="97" spans="1:24" ht="12.75">
      <c r="A97" s="466"/>
      <c r="B97" s="464"/>
      <c r="C97" s="112"/>
      <c r="D97" s="107"/>
      <c r="E97" s="97"/>
      <c r="F97" s="549"/>
      <c r="G97" s="95"/>
      <c r="H97" s="105"/>
      <c r="I97" s="79"/>
      <c r="J97" s="79"/>
      <c r="K97" s="86"/>
      <c r="L97" s="87"/>
      <c r="M97" s="87"/>
      <c r="N97" s="87"/>
      <c r="O97" s="87"/>
      <c r="P97" s="87"/>
      <c r="Q97" s="319"/>
      <c r="R97" s="319"/>
      <c r="S97" s="87"/>
      <c r="T97" s="87"/>
      <c r="U97" s="87"/>
      <c r="V97" s="87"/>
      <c r="W97" s="87"/>
      <c r="X97" s="88"/>
    </row>
    <row r="98" spans="1:24" ht="12.75">
      <c r="A98" s="463"/>
      <c r="B98" s="464"/>
      <c r="C98" s="112"/>
      <c r="D98" s="107"/>
      <c r="E98" s="97"/>
      <c r="F98" s="549"/>
      <c r="G98" s="95"/>
      <c r="H98" s="105"/>
      <c r="I98" s="79">
        <v>0</v>
      </c>
      <c r="J98" s="79">
        <f>+H98*E98</f>
        <v>0</v>
      </c>
      <c r="K98" s="86"/>
      <c r="L98" s="87"/>
      <c r="M98" s="87"/>
      <c r="N98" s="87"/>
      <c r="O98" s="87"/>
      <c r="P98" s="87"/>
      <c r="Q98" s="319"/>
      <c r="R98" s="319"/>
      <c r="S98" s="87"/>
      <c r="T98" s="87"/>
      <c r="U98" s="87"/>
      <c r="V98" s="87"/>
      <c r="W98" s="87"/>
      <c r="X98" s="88"/>
    </row>
    <row r="99" spans="1:24" ht="12.75">
      <c r="A99" s="463"/>
      <c r="B99" s="464"/>
      <c r="C99" s="112"/>
      <c r="D99" s="107"/>
      <c r="E99" s="97"/>
      <c r="F99" s="549"/>
      <c r="G99" s="95"/>
      <c r="H99" s="105"/>
      <c r="I99" s="79"/>
      <c r="J99" s="79"/>
      <c r="K99" s="86"/>
      <c r="L99" s="87"/>
      <c r="M99" s="87"/>
      <c r="N99" s="87"/>
      <c r="O99" s="87"/>
      <c r="P99" s="87"/>
      <c r="Q99" s="319"/>
      <c r="R99" s="319"/>
      <c r="S99" s="87"/>
      <c r="T99" s="87"/>
      <c r="U99" s="87"/>
      <c r="V99" s="87"/>
      <c r="W99" s="87"/>
      <c r="X99" s="88"/>
    </row>
    <row r="100" spans="1:24" ht="12.75">
      <c r="A100" s="463"/>
      <c r="B100" s="464"/>
      <c r="C100" s="112"/>
      <c r="D100" s="107"/>
      <c r="E100" s="97"/>
      <c r="F100" s="549"/>
      <c r="G100" s="95"/>
      <c r="H100" s="105"/>
      <c r="I100" s="79">
        <v>0</v>
      </c>
      <c r="J100" s="79">
        <f>+H100*E100</f>
        <v>0</v>
      </c>
      <c r="K100" s="86"/>
      <c r="L100" s="87"/>
      <c r="M100" s="87"/>
      <c r="N100" s="87"/>
      <c r="O100" s="87"/>
      <c r="P100" s="87"/>
      <c r="Q100" s="319"/>
      <c r="R100" s="319"/>
      <c r="S100" s="87"/>
      <c r="T100" s="87"/>
      <c r="U100" s="87"/>
      <c r="V100" s="87"/>
      <c r="W100" s="87"/>
      <c r="X100" s="88"/>
    </row>
    <row r="101" spans="1:24" ht="12.75">
      <c r="A101" s="463"/>
      <c r="B101" s="464"/>
      <c r="C101" s="112"/>
      <c r="D101" s="107"/>
      <c r="E101" s="97"/>
      <c r="F101" s="549"/>
      <c r="G101" s="95"/>
      <c r="H101" s="105"/>
      <c r="I101" s="79"/>
      <c r="J101" s="79"/>
      <c r="K101" s="86"/>
      <c r="L101" s="87"/>
      <c r="M101" s="87"/>
      <c r="N101" s="87"/>
      <c r="O101" s="87"/>
      <c r="P101" s="87"/>
      <c r="Q101" s="319"/>
      <c r="R101" s="319"/>
      <c r="S101" s="87"/>
      <c r="T101" s="87"/>
      <c r="U101" s="87"/>
      <c r="V101" s="87"/>
      <c r="W101" s="87"/>
      <c r="X101" s="88"/>
    </row>
    <row r="102" spans="1:24" ht="12.75">
      <c r="A102" s="463"/>
      <c r="B102" s="464"/>
      <c r="C102" s="112"/>
      <c r="D102" s="107"/>
      <c r="E102" s="97"/>
      <c r="F102" s="549"/>
      <c r="G102" s="95"/>
      <c r="H102" s="105"/>
      <c r="I102" s="79"/>
      <c r="J102" s="79"/>
      <c r="K102" s="86"/>
      <c r="L102" s="87"/>
      <c r="M102" s="87"/>
      <c r="N102" s="87"/>
      <c r="O102" s="87"/>
      <c r="P102" s="87"/>
      <c r="Q102" s="319"/>
      <c r="R102" s="319"/>
      <c r="S102" s="87"/>
      <c r="T102" s="87"/>
      <c r="U102" s="87"/>
      <c r="V102" s="87"/>
      <c r="W102" s="87"/>
      <c r="X102" s="88"/>
    </row>
    <row r="103" spans="1:24" ht="12.75">
      <c r="A103" s="463"/>
      <c r="B103" s="464"/>
      <c r="C103" s="112"/>
      <c r="D103" s="107"/>
      <c r="E103" s="97"/>
      <c r="F103" s="549"/>
      <c r="G103" s="95"/>
      <c r="H103" s="105"/>
      <c r="I103" s="79"/>
      <c r="J103" s="79"/>
      <c r="K103" s="86"/>
      <c r="L103" s="87"/>
      <c r="M103" s="87"/>
      <c r="N103" s="87"/>
      <c r="O103" s="87"/>
      <c r="P103" s="87"/>
      <c r="Q103" s="319"/>
      <c r="R103" s="319"/>
      <c r="S103" s="87"/>
      <c r="T103" s="87"/>
      <c r="U103" s="87"/>
      <c r="V103" s="87"/>
      <c r="W103" s="87"/>
      <c r="X103" s="88"/>
    </row>
    <row r="104" spans="1:24" ht="13.5" thickBot="1">
      <c r="A104" s="542"/>
      <c r="B104" s="467"/>
      <c r="C104" s="317"/>
      <c r="D104" s="109"/>
      <c r="E104" s="98"/>
      <c r="F104" s="551"/>
      <c r="G104" s="96"/>
      <c r="H104" s="106"/>
      <c r="I104" s="93">
        <v>0</v>
      </c>
      <c r="J104" s="93">
        <f>+H104*E104</f>
        <v>0</v>
      </c>
      <c r="K104" s="102"/>
      <c r="L104" s="103"/>
      <c r="M104" s="103"/>
      <c r="N104" s="103"/>
      <c r="O104" s="103"/>
      <c r="P104" s="103"/>
      <c r="Q104" s="320"/>
      <c r="R104" s="320"/>
      <c r="S104" s="103"/>
      <c r="T104" s="103"/>
      <c r="U104" s="103"/>
      <c r="V104" s="103"/>
      <c r="W104" s="103"/>
      <c r="X104" s="104"/>
    </row>
    <row r="105" spans="1:24" ht="24" customHeight="1" thickTop="1">
      <c r="A105" s="461" t="s">
        <v>56</v>
      </c>
      <c r="B105" s="472">
        <f>'General information'!E20</f>
        <v>0</v>
      </c>
      <c r="C105" s="375"/>
      <c r="D105" s="378"/>
      <c r="E105" s="377"/>
      <c r="F105" s="377"/>
      <c r="G105" s="377"/>
      <c r="H105" s="379"/>
      <c r="I105" s="377"/>
      <c r="J105" s="377"/>
      <c r="K105" s="333">
        <f>(K106*$J106)+(K107*$J107)+K108*$J108+K109*$J109+K110*$J110+K111*$J111+K112*$J112+K113*$J113+K114*$J114+K115*$J115+K116*$J116+K117*$J117+K118*$J118+K119*$J119+K120*$J120+K121*$J121+K122*$J122+K123*$J123</f>
        <v>0</v>
      </c>
      <c r="L105" s="333">
        <f aca="true" t="shared" si="9" ref="L105:X105">(L106*$J106)+(L107*$J107)+L108*$J108+L109*$J109+L110*$J110+L111*$J111+L112*$J112+L113*$J113+L114*$J114+L115*$J115+L116*$J116+L117*$J117+L118*$J118+L119*$J119+L120*$J120+L121*$J121+L122*$J122+L123*$J123</f>
        <v>0</v>
      </c>
      <c r="M105" s="333">
        <f t="shared" si="9"/>
        <v>0</v>
      </c>
      <c r="N105" s="333">
        <f t="shared" si="9"/>
        <v>0</v>
      </c>
      <c r="O105" s="333">
        <f t="shared" si="9"/>
        <v>0</v>
      </c>
      <c r="P105" s="333">
        <f t="shared" si="9"/>
        <v>0</v>
      </c>
      <c r="Q105" s="333">
        <f t="shared" si="9"/>
        <v>0</v>
      </c>
      <c r="R105" s="333">
        <f t="shared" si="9"/>
        <v>0</v>
      </c>
      <c r="S105" s="333">
        <f t="shared" si="9"/>
        <v>0</v>
      </c>
      <c r="T105" s="333">
        <f t="shared" si="9"/>
        <v>0</v>
      </c>
      <c r="U105" s="333">
        <f t="shared" si="9"/>
        <v>0</v>
      </c>
      <c r="V105" s="333">
        <f t="shared" si="9"/>
        <v>0</v>
      </c>
      <c r="W105" s="333">
        <f t="shared" si="9"/>
        <v>0</v>
      </c>
      <c r="X105" s="333">
        <f t="shared" si="9"/>
        <v>0</v>
      </c>
    </row>
    <row r="106" spans="1:24" ht="12.75">
      <c r="A106" s="463"/>
      <c r="B106" s="473"/>
      <c r="C106" s="110"/>
      <c r="D106" s="108"/>
      <c r="E106" s="327"/>
      <c r="F106" s="548"/>
      <c r="G106" s="328"/>
      <c r="H106" s="105"/>
      <c r="I106" s="79">
        <f>H106*D106*E106</f>
        <v>0</v>
      </c>
      <c r="J106" s="79">
        <f>E106*D106*H106</f>
        <v>0</v>
      </c>
      <c r="K106" s="86"/>
      <c r="L106" s="87"/>
      <c r="M106" s="87"/>
      <c r="N106" s="87"/>
      <c r="O106" s="87"/>
      <c r="P106" s="87"/>
      <c r="Q106" s="87"/>
      <c r="R106" s="87"/>
      <c r="S106" s="87"/>
      <c r="T106" s="87"/>
      <c r="U106" s="87"/>
      <c r="V106" s="87"/>
      <c r="W106" s="87"/>
      <c r="X106" s="88"/>
    </row>
    <row r="107" spans="1:24" ht="12.75">
      <c r="A107" s="463"/>
      <c r="B107" s="473"/>
      <c r="C107" s="110"/>
      <c r="D107" s="108"/>
      <c r="E107" s="327"/>
      <c r="F107" s="548"/>
      <c r="G107" s="328"/>
      <c r="H107" s="105"/>
      <c r="I107" s="79">
        <f>H107*D107*E107</f>
        <v>0</v>
      </c>
      <c r="J107" s="79">
        <f>E107*D107*H107</f>
        <v>0</v>
      </c>
      <c r="K107" s="86"/>
      <c r="L107" s="87"/>
      <c r="M107" s="87"/>
      <c r="N107" s="87"/>
      <c r="O107" s="87"/>
      <c r="P107" s="87"/>
      <c r="Q107" s="87"/>
      <c r="R107" s="87"/>
      <c r="S107" s="87"/>
      <c r="T107" s="87"/>
      <c r="U107" s="87"/>
      <c r="V107" s="87"/>
      <c r="W107" s="87"/>
      <c r="X107" s="88"/>
    </row>
    <row r="108" spans="1:24" ht="12.75">
      <c r="A108" s="463"/>
      <c r="B108" s="464"/>
      <c r="C108" s="112"/>
      <c r="D108" s="108"/>
      <c r="E108" s="327"/>
      <c r="F108" s="548"/>
      <c r="G108" s="328"/>
      <c r="H108" s="105"/>
      <c r="I108" s="79">
        <f>H108*D108*E108</f>
        <v>0</v>
      </c>
      <c r="J108" s="79">
        <f>E108*D108*H108</f>
        <v>0</v>
      </c>
      <c r="K108" s="86"/>
      <c r="L108" s="87"/>
      <c r="M108" s="87"/>
      <c r="N108" s="87"/>
      <c r="O108" s="87"/>
      <c r="P108" s="87"/>
      <c r="Q108" s="87"/>
      <c r="R108" s="87"/>
      <c r="S108" s="87"/>
      <c r="T108" s="87"/>
      <c r="U108" s="87"/>
      <c r="V108" s="87"/>
      <c r="W108" s="87"/>
      <c r="X108" s="88"/>
    </row>
    <row r="109" spans="1:24" ht="12.75">
      <c r="A109" s="463"/>
      <c r="B109" s="464"/>
      <c r="C109" s="112"/>
      <c r="D109" s="108"/>
      <c r="E109" s="327"/>
      <c r="F109" s="548"/>
      <c r="G109" s="328"/>
      <c r="H109" s="105"/>
      <c r="I109" s="79">
        <f>H109*D109*E109</f>
        <v>0</v>
      </c>
      <c r="J109" s="79">
        <f>E109*D109*H109</f>
        <v>0</v>
      </c>
      <c r="K109" s="86"/>
      <c r="L109" s="87"/>
      <c r="M109" s="87"/>
      <c r="N109" s="87"/>
      <c r="O109" s="87"/>
      <c r="P109" s="87"/>
      <c r="Q109" s="87"/>
      <c r="R109" s="87"/>
      <c r="S109" s="87"/>
      <c r="T109" s="87"/>
      <c r="U109" s="87"/>
      <c r="V109" s="87"/>
      <c r="W109" s="87"/>
      <c r="X109" s="88"/>
    </row>
    <row r="110" spans="1:24" ht="12.75">
      <c r="A110" s="463"/>
      <c r="B110" s="464"/>
      <c r="C110" s="112"/>
      <c r="D110" s="108"/>
      <c r="E110" s="327"/>
      <c r="F110" s="548"/>
      <c r="G110" s="328"/>
      <c r="H110" s="105"/>
      <c r="I110" s="79">
        <f>H110*D110*E110</f>
        <v>0</v>
      </c>
      <c r="J110" s="79">
        <f>E110*D110*H110</f>
        <v>0</v>
      </c>
      <c r="K110" s="86"/>
      <c r="L110" s="87"/>
      <c r="M110" s="87"/>
      <c r="N110" s="87"/>
      <c r="O110" s="87"/>
      <c r="P110" s="87"/>
      <c r="Q110" s="87"/>
      <c r="R110" s="87"/>
      <c r="S110" s="87"/>
      <c r="T110" s="87"/>
      <c r="U110" s="87"/>
      <c r="V110" s="87"/>
      <c r="W110" s="87"/>
      <c r="X110" s="88"/>
    </row>
    <row r="111" spans="1:24" ht="12.75">
      <c r="A111" s="463"/>
      <c r="B111" s="464"/>
      <c r="C111" s="112"/>
      <c r="D111" s="108"/>
      <c r="E111" s="327"/>
      <c r="F111" s="548"/>
      <c r="G111" s="328"/>
      <c r="H111" s="105"/>
      <c r="I111" s="79"/>
      <c r="J111" s="79"/>
      <c r="K111" s="86"/>
      <c r="L111" s="87"/>
      <c r="M111" s="87"/>
      <c r="N111" s="87"/>
      <c r="O111" s="87"/>
      <c r="P111" s="87"/>
      <c r="Q111" s="87"/>
      <c r="R111" s="87"/>
      <c r="S111" s="87"/>
      <c r="T111" s="87"/>
      <c r="U111" s="87"/>
      <c r="V111" s="87"/>
      <c r="W111" s="87"/>
      <c r="X111" s="88"/>
    </row>
    <row r="112" spans="1:24" ht="12.75">
      <c r="A112" s="463"/>
      <c r="B112" s="464"/>
      <c r="C112" s="112"/>
      <c r="D112" s="108"/>
      <c r="E112" s="327"/>
      <c r="F112" s="548"/>
      <c r="G112" s="328"/>
      <c r="H112" s="105"/>
      <c r="I112" s="79"/>
      <c r="J112" s="79"/>
      <c r="K112" s="86"/>
      <c r="L112" s="87"/>
      <c r="M112" s="87"/>
      <c r="N112" s="87"/>
      <c r="O112" s="87"/>
      <c r="P112" s="87"/>
      <c r="Q112" s="87"/>
      <c r="R112" s="87"/>
      <c r="S112" s="87"/>
      <c r="T112" s="87"/>
      <c r="U112" s="87"/>
      <c r="V112" s="87"/>
      <c r="W112" s="87"/>
      <c r="X112" s="88"/>
    </row>
    <row r="113" spans="1:24" ht="12.75">
      <c r="A113" s="463"/>
      <c r="B113" s="464"/>
      <c r="C113" s="112"/>
      <c r="D113" s="107"/>
      <c r="E113" s="97"/>
      <c r="F113" s="549"/>
      <c r="G113" s="95"/>
      <c r="H113" s="105"/>
      <c r="I113" s="79">
        <f>H113*D113*E113</f>
        <v>0</v>
      </c>
      <c r="J113" s="79">
        <f>E113*D113*H113</f>
        <v>0</v>
      </c>
      <c r="K113" s="86"/>
      <c r="L113" s="87"/>
      <c r="M113" s="87"/>
      <c r="N113" s="87"/>
      <c r="O113" s="87"/>
      <c r="P113" s="87"/>
      <c r="Q113" s="319"/>
      <c r="R113" s="319"/>
      <c r="S113" s="87"/>
      <c r="T113" s="87"/>
      <c r="U113" s="87"/>
      <c r="V113" s="87"/>
      <c r="W113" s="87"/>
      <c r="X113" s="88"/>
    </row>
    <row r="114" spans="1:24" ht="12.75">
      <c r="A114" s="466"/>
      <c r="B114" s="464"/>
      <c r="C114" s="112"/>
      <c r="D114" s="107"/>
      <c r="E114" s="97"/>
      <c r="F114" s="549"/>
      <c r="G114" s="95"/>
      <c r="H114" s="105"/>
      <c r="I114" s="79">
        <f>H114*D114*E114</f>
        <v>0</v>
      </c>
      <c r="J114" s="79">
        <f>E114*D114*H114</f>
        <v>0</v>
      </c>
      <c r="K114" s="86"/>
      <c r="L114" s="87"/>
      <c r="M114" s="87"/>
      <c r="N114" s="87"/>
      <c r="O114" s="87"/>
      <c r="P114" s="87"/>
      <c r="Q114" s="319"/>
      <c r="R114" s="319"/>
      <c r="S114" s="87"/>
      <c r="T114" s="87"/>
      <c r="U114" s="87"/>
      <c r="V114" s="87"/>
      <c r="W114" s="87"/>
      <c r="X114" s="88"/>
    </row>
    <row r="115" spans="1:24" ht="12.75">
      <c r="A115" s="466"/>
      <c r="B115" s="464"/>
      <c r="C115" s="112"/>
      <c r="D115" s="107"/>
      <c r="E115" s="97"/>
      <c r="F115" s="549"/>
      <c r="G115" s="95"/>
      <c r="H115" s="105"/>
      <c r="I115" s="79">
        <v>0</v>
      </c>
      <c r="J115" s="79">
        <f>+H115*E115</f>
        <v>0</v>
      </c>
      <c r="K115" s="86"/>
      <c r="L115" s="87"/>
      <c r="M115" s="87"/>
      <c r="N115" s="87"/>
      <c r="O115" s="87"/>
      <c r="P115" s="87"/>
      <c r="Q115" s="319"/>
      <c r="R115" s="319"/>
      <c r="S115" s="87"/>
      <c r="T115" s="87"/>
      <c r="U115" s="87"/>
      <c r="V115" s="87"/>
      <c r="W115" s="87"/>
      <c r="X115" s="88"/>
    </row>
    <row r="116" spans="1:24" ht="12.75">
      <c r="A116" s="466"/>
      <c r="B116" s="464"/>
      <c r="C116" s="112"/>
      <c r="D116" s="107"/>
      <c r="E116" s="97"/>
      <c r="F116" s="549"/>
      <c r="G116" s="95"/>
      <c r="H116" s="105"/>
      <c r="I116" s="79">
        <v>0</v>
      </c>
      <c r="J116" s="79">
        <f>+H116*E116</f>
        <v>0</v>
      </c>
      <c r="K116" s="86"/>
      <c r="L116" s="87"/>
      <c r="M116" s="87"/>
      <c r="N116" s="87"/>
      <c r="O116" s="87"/>
      <c r="P116" s="87"/>
      <c r="Q116" s="319"/>
      <c r="R116" s="319"/>
      <c r="S116" s="87"/>
      <c r="T116" s="87"/>
      <c r="U116" s="87"/>
      <c r="V116" s="87"/>
      <c r="W116" s="87"/>
      <c r="X116" s="88"/>
    </row>
    <row r="117" spans="1:24" ht="12.75">
      <c r="A117" s="466"/>
      <c r="B117" s="464"/>
      <c r="C117" s="112"/>
      <c r="D117" s="107"/>
      <c r="E117" s="97"/>
      <c r="F117" s="549"/>
      <c r="G117" s="95"/>
      <c r="H117" s="105"/>
      <c r="I117" s="79">
        <v>0</v>
      </c>
      <c r="J117" s="79">
        <f>+H117*E117</f>
        <v>0</v>
      </c>
      <c r="K117" s="86"/>
      <c r="L117" s="87"/>
      <c r="M117" s="87"/>
      <c r="N117" s="87"/>
      <c r="O117" s="87"/>
      <c r="P117" s="87"/>
      <c r="Q117" s="319"/>
      <c r="R117" s="319"/>
      <c r="S117" s="87"/>
      <c r="T117" s="87"/>
      <c r="U117" s="87"/>
      <c r="V117" s="87"/>
      <c r="W117" s="87"/>
      <c r="X117" s="88"/>
    </row>
    <row r="118" spans="1:24" ht="12.75">
      <c r="A118" s="466"/>
      <c r="B118" s="464"/>
      <c r="C118" s="112"/>
      <c r="D118" s="107"/>
      <c r="E118" s="97"/>
      <c r="F118" s="549"/>
      <c r="G118" s="95"/>
      <c r="H118" s="105"/>
      <c r="I118" s="79">
        <v>0</v>
      </c>
      <c r="J118" s="79">
        <f>+H118*E118*0.9</f>
        <v>0</v>
      </c>
      <c r="K118" s="86"/>
      <c r="L118" s="87"/>
      <c r="M118" s="87"/>
      <c r="N118" s="87"/>
      <c r="O118" s="87"/>
      <c r="P118" s="87"/>
      <c r="Q118" s="319"/>
      <c r="R118" s="319"/>
      <c r="S118" s="87"/>
      <c r="T118" s="87"/>
      <c r="U118" s="87"/>
      <c r="V118" s="87"/>
      <c r="W118" s="87"/>
      <c r="X118" s="88"/>
    </row>
    <row r="119" spans="1:24" ht="12.75">
      <c r="A119" s="466"/>
      <c r="B119" s="464"/>
      <c r="C119" s="112"/>
      <c r="D119" s="107"/>
      <c r="E119" s="97"/>
      <c r="F119" s="549"/>
      <c r="G119" s="95"/>
      <c r="H119" s="105"/>
      <c r="I119" s="79">
        <v>0</v>
      </c>
      <c r="J119" s="79">
        <f>+H119*E119*0.1</f>
        <v>0</v>
      </c>
      <c r="K119" s="86"/>
      <c r="L119" s="87"/>
      <c r="M119" s="87"/>
      <c r="N119" s="87"/>
      <c r="O119" s="87"/>
      <c r="P119" s="87"/>
      <c r="Q119" s="319"/>
      <c r="R119" s="319"/>
      <c r="S119" s="87"/>
      <c r="T119" s="87"/>
      <c r="U119" s="87"/>
      <c r="V119" s="87"/>
      <c r="W119" s="87"/>
      <c r="X119" s="88"/>
    </row>
    <row r="120" spans="1:24" ht="12.75">
      <c r="A120" s="466"/>
      <c r="B120" s="464"/>
      <c r="C120" s="112"/>
      <c r="D120" s="107"/>
      <c r="E120" s="97"/>
      <c r="F120" s="549"/>
      <c r="G120" s="95"/>
      <c r="H120" s="105"/>
      <c r="I120" s="79">
        <v>0</v>
      </c>
      <c r="J120" s="79">
        <f>+H120*E120</f>
        <v>0</v>
      </c>
      <c r="K120" s="86"/>
      <c r="L120" s="87"/>
      <c r="M120" s="87"/>
      <c r="N120" s="87"/>
      <c r="O120" s="87"/>
      <c r="P120" s="87"/>
      <c r="Q120" s="319"/>
      <c r="R120" s="319"/>
      <c r="S120" s="87"/>
      <c r="T120" s="87"/>
      <c r="U120" s="87"/>
      <c r="V120" s="87"/>
      <c r="W120" s="87"/>
      <c r="X120" s="88"/>
    </row>
    <row r="121" spans="1:24" ht="12.75">
      <c r="A121" s="466"/>
      <c r="B121" s="464"/>
      <c r="C121" s="112"/>
      <c r="D121" s="107"/>
      <c r="E121" s="97"/>
      <c r="F121" s="549"/>
      <c r="G121" s="95"/>
      <c r="H121" s="105"/>
      <c r="I121" s="79"/>
      <c r="J121" s="79"/>
      <c r="K121" s="86"/>
      <c r="L121" s="87"/>
      <c r="M121" s="87"/>
      <c r="N121" s="87"/>
      <c r="O121" s="87"/>
      <c r="P121" s="87"/>
      <c r="Q121" s="319"/>
      <c r="R121" s="319"/>
      <c r="S121" s="87"/>
      <c r="T121" s="87"/>
      <c r="U121" s="87"/>
      <c r="V121" s="87"/>
      <c r="W121" s="87"/>
      <c r="X121" s="88"/>
    </row>
    <row r="122" spans="1:24" ht="12.75">
      <c r="A122" s="466"/>
      <c r="B122" s="464"/>
      <c r="C122" s="112"/>
      <c r="D122" s="107"/>
      <c r="E122" s="97"/>
      <c r="F122" s="549"/>
      <c r="G122" s="95"/>
      <c r="H122" s="105"/>
      <c r="I122" s="79"/>
      <c r="J122" s="79"/>
      <c r="K122" s="86"/>
      <c r="L122" s="87"/>
      <c r="M122" s="87"/>
      <c r="N122" s="87"/>
      <c r="O122" s="87"/>
      <c r="P122" s="87"/>
      <c r="Q122" s="319"/>
      <c r="R122" s="319"/>
      <c r="S122" s="87"/>
      <c r="T122" s="87"/>
      <c r="U122" s="87"/>
      <c r="V122" s="87"/>
      <c r="W122" s="87"/>
      <c r="X122" s="88"/>
    </row>
    <row r="123" spans="1:24" ht="13.5" thickBot="1">
      <c r="A123" s="463"/>
      <c r="B123" s="467"/>
      <c r="C123" s="317"/>
      <c r="D123" s="109"/>
      <c r="E123" s="98"/>
      <c r="F123" s="551"/>
      <c r="G123" s="96"/>
      <c r="H123" s="106"/>
      <c r="I123" s="93">
        <f>H123*D123*E123</f>
        <v>0</v>
      </c>
      <c r="J123" s="93">
        <f>E123*D123*H123</f>
        <v>0</v>
      </c>
      <c r="K123" s="102"/>
      <c r="L123" s="103"/>
      <c r="M123" s="103"/>
      <c r="N123" s="103"/>
      <c r="O123" s="103"/>
      <c r="P123" s="103"/>
      <c r="Q123" s="103"/>
      <c r="R123" s="103"/>
      <c r="S123" s="103"/>
      <c r="T123" s="103"/>
      <c r="U123" s="103"/>
      <c r="V123" s="103"/>
      <c r="W123" s="103"/>
      <c r="X123" s="104"/>
    </row>
    <row r="124" spans="1:24" ht="22.5" customHeight="1" thickTop="1">
      <c r="A124" s="468" t="s">
        <v>129</v>
      </c>
      <c r="B124" s="462">
        <f>'General information'!E21</f>
        <v>0</v>
      </c>
      <c r="C124" s="375"/>
      <c r="D124" s="378"/>
      <c r="E124" s="377"/>
      <c r="F124" s="377"/>
      <c r="G124" s="377"/>
      <c r="H124" s="379"/>
      <c r="I124" s="377"/>
      <c r="J124" s="377"/>
      <c r="K124" s="333">
        <f>(K125*$J125)+(K126*$J126)+K127*$J127+K128*$J128+K129*$J129+K131*$J131+K132*$J132+K133*$J133+K134*$J134+K135*$J135</f>
        <v>0</v>
      </c>
      <c r="L124" s="334">
        <f aca="true" t="shared" si="10" ref="L124:X124">(L125*$J125)+(L126*$J126)+L127*$J127+L128*$J128+L129*$J129+L131*$J131+L132*$J132+L133*$J133+L134*$J134+L135*$J135</f>
        <v>0</v>
      </c>
      <c r="M124" s="334">
        <f t="shared" si="10"/>
        <v>0</v>
      </c>
      <c r="N124" s="334">
        <f t="shared" si="10"/>
        <v>0</v>
      </c>
      <c r="O124" s="334">
        <f t="shared" si="10"/>
        <v>0</v>
      </c>
      <c r="P124" s="334">
        <f t="shared" si="10"/>
        <v>0</v>
      </c>
      <c r="Q124" s="334">
        <f t="shared" si="10"/>
        <v>0</v>
      </c>
      <c r="R124" s="334">
        <f t="shared" si="10"/>
        <v>0</v>
      </c>
      <c r="S124" s="334">
        <f t="shared" si="10"/>
        <v>0</v>
      </c>
      <c r="T124" s="334">
        <f t="shared" si="10"/>
        <v>0</v>
      </c>
      <c r="U124" s="334">
        <f t="shared" si="10"/>
        <v>0</v>
      </c>
      <c r="V124" s="334">
        <f t="shared" si="10"/>
        <v>0</v>
      </c>
      <c r="W124" s="334">
        <f t="shared" si="10"/>
        <v>0</v>
      </c>
      <c r="X124" s="335">
        <f t="shared" si="10"/>
        <v>0</v>
      </c>
    </row>
    <row r="125" spans="1:24" ht="12.75">
      <c r="A125" s="463"/>
      <c r="B125" s="473"/>
      <c r="C125" s="110"/>
      <c r="D125" s="108"/>
      <c r="E125" s="329"/>
      <c r="F125" s="549"/>
      <c r="G125" s="95"/>
      <c r="H125" s="105"/>
      <c r="I125" s="79">
        <f>H125*D125*E125</f>
        <v>0</v>
      </c>
      <c r="J125" s="79">
        <f aca="true" t="shared" si="11" ref="J125:J135">E125*D125*H125</f>
        <v>0</v>
      </c>
      <c r="K125" s="81"/>
      <c r="L125" s="82"/>
      <c r="M125" s="82"/>
      <c r="N125" s="82"/>
      <c r="O125" s="82"/>
      <c r="P125" s="82"/>
      <c r="Q125" s="82"/>
      <c r="R125" s="82"/>
      <c r="S125" s="82"/>
      <c r="T125" s="82"/>
      <c r="U125" s="82"/>
      <c r="V125" s="82"/>
      <c r="W125" s="82"/>
      <c r="X125" s="83"/>
    </row>
    <row r="126" spans="1:24" ht="12.75">
      <c r="A126" s="463"/>
      <c r="B126" s="473"/>
      <c r="C126" s="110"/>
      <c r="D126" s="108"/>
      <c r="E126" s="329"/>
      <c r="F126" s="549"/>
      <c r="G126" s="95"/>
      <c r="H126" s="105"/>
      <c r="I126" s="79">
        <f>H126*D126*E126</f>
        <v>0</v>
      </c>
      <c r="J126" s="79">
        <f t="shared" si="11"/>
        <v>0</v>
      </c>
      <c r="K126" s="81"/>
      <c r="L126" s="82"/>
      <c r="M126" s="82"/>
      <c r="N126" s="82"/>
      <c r="O126" s="82"/>
      <c r="P126" s="82"/>
      <c r="Q126" s="82"/>
      <c r="R126" s="82"/>
      <c r="S126" s="82"/>
      <c r="T126" s="82"/>
      <c r="U126" s="82"/>
      <c r="V126" s="82"/>
      <c r="W126" s="82"/>
      <c r="X126" s="83"/>
    </row>
    <row r="127" spans="1:24" ht="12.75">
      <c r="A127" s="463"/>
      <c r="B127" s="473"/>
      <c r="C127" s="110"/>
      <c r="D127" s="108"/>
      <c r="E127" s="329"/>
      <c r="F127" s="549"/>
      <c r="G127" s="95"/>
      <c r="H127" s="105"/>
      <c r="I127" s="79">
        <f>H127*D127*E127</f>
        <v>0</v>
      </c>
      <c r="J127" s="79">
        <f t="shared" si="11"/>
        <v>0</v>
      </c>
      <c r="K127" s="81"/>
      <c r="L127" s="82"/>
      <c r="M127" s="82"/>
      <c r="N127" s="82"/>
      <c r="O127" s="82"/>
      <c r="P127" s="82"/>
      <c r="Q127" s="82"/>
      <c r="R127" s="82"/>
      <c r="S127" s="82"/>
      <c r="T127" s="82"/>
      <c r="U127" s="82"/>
      <c r="V127" s="82"/>
      <c r="W127" s="82"/>
      <c r="X127" s="83"/>
    </row>
    <row r="128" spans="1:24" ht="12.75">
      <c r="A128" s="463"/>
      <c r="B128" s="473"/>
      <c r="C128" s="110"/>
      <c r="D128" s="108"/>
      <c r="E128" s="329"/>
      <c r="F128" s="549"/>
      <c r="G128" s="95"/>
      <c r="H128" s="105"/>
      <c r="I128" s="79">
        <f>H128*D128*E128</f>
        <v>0</v>
      </c>
      <c r="J128" s="79">
        <f t="shared" si="11"/>
        <v>0</v>
      </c>
      <c r="K128" s="81"/>
      <c r="L128" s="82"/>
      <c r="M128" s="82"/>
      <c r="N128" s="82"/>
      <c r="O128" s="82"/>
      <c r="P128" s="82"/>
      <c r="Q128" s="82"/>
      <c r="R128" s="82"/>
      <c r="S128" s="82"/>
      <c r="T128" s="82"/>
      <c r="U128" s="82"/>
      <c r="V128" s="82"/>
      <c r="W128" s="82"/>
      <c r="X128" s="83"/>
    </row>
    <row r="129" spans="1:24" ht="12.75">
      <c r="A129" s="463"/>
      <c r="B129" s="473"/>
      <c r="C129" s="110"/>
      <c r="D129" s="108"/>
      <c r="E129" s="329"/>
      <c r="F129" s="549"/>
      <c r="G129" s="95"/>
      <c r="H129" s="105"/>
      <c r="I129" s="79">
        <f>H129*D129*E129</f>
        <v>0</v>
      </c>
      <c r="J129" s="79">
        <f t="shared" si="11"/>
        <v>0</v>
      </c>
      <c r="K129" s="81"/>
      <c r="L129" s="82"/>
      <c r="M129" s="82"/>
      <c r="N129" s="82"/>
      <c r="O129" s="82"/>
      <c r="P129" s="82"/>
      <c r="Q129" s="82"/>
      <c r="R129" s="82"/>
      <c r="S129" s="82"/>
      <c r="T129" s="82"/>
      <c r="U129" s="82"/>
      <c r="V129" s="82"/>
      <c r="W129" s="82"/>
      <c r="X129" s="83"/>
    </row>
    <row r="130" spans="1:24" ht="12.75">
      <c r="A130" s="463"/>
      <c r="B130" s="473"/>
      <c r="C130" s="110"/>
      <c r="D130" s="108"/>
      <c r="E130" s="329"/>
      <c r="F130" s="549"/>
      <c r="G130" s="95"/>
      <c r="H130" s="105"/>
      <c r="I130" s="79"/>
      <c r="J130" s="79"/>
      <c r="K130" s="81"/>
      <c r="L130" s="82"/>
      <c r="M130" s="82"/>
      <c r="N130" s="82"/>
      <c r="O130" s="82"/>
      <c r="P130" s="82"/>
      <c r="Q130" s="82"/>
      <c r="R130" s="82"/>
      <c r="S130" s="82"/>
      <c r="T130" s="82"/>
      <c r="U130" s="82"/>
      <c r="V130" s="82"/>
      <c r="W130" s="82"/>
      <c r="X130" s="83"/>
    </row>
    <row r="131" spans="1:24" ht="12.75">
      <c r="A131" s="463"/>
      <c r="B131" s="464"/>
      <c r="C131" s="112"/>
      <c r="D131" s="107"/>
      <c r="E131" s="97"/>
      <c r="F131" s="549"/>
      <c r="G131" s="95"/>
      <c r="H131" s="105"/>
      <c r="I131" s="79">
        <f>H131*D131*E131</f>
        <v>0</v>
      </c>
      <c r="J131" s="79">
        <f>E131*D131*H131</f>
        <v>0</v>
      </c>
      <c r="K131" s="81"/>
      <c r="L131" s="82"/>
      <c r="M131" s="82"/>
      <c r="N131" s="82"/>
      <c r="O131" s="82"/>
      <c r="P131" s="82"/>
      <c r="Q131" s="82"/>
      <c r="R131" s="82"/>
      <c r="S131" s="82"/>
      <c r="T131" s="82"/>
      <c r="U131" s="82"/>
      <c r="V131" s="82"/>
      <c r="W131" s="82"/>
      <c r="X131" s="83"/>
    </row>
    <row r="132" spans="1:24" ht="12.75">
      <c r="A132" s="463"/>
      <c r="B132" s="464"/>
      <c r="C132" s="112"/>
      <c r="D132" s="107"/>
      <c r="E132" s="97"/>
      <c r="F132" s="549"/>
      <c r="G132" s="95"/>
      <c r="H132" s="105"/>
      <c r="I132" s="79">
        <f>H132*D132*E132</f>
        <v>0</v>
      </c>
      <c r="J132" s="79">
        <f>E132*D132*H132</f>
        <v>0</v>
      </c>
      <c r="K132" s="81"/>
      <c r="L132" s="82"/>
      <c r="M132" s="82"/>
      <c r="N132" s="82"/>
      <c r="O132" s="82"/>
      <c r="P132" s="82"/>
      <c r="Q132" s="82"/>
      <c r="R132" s="82"/>
      <c r="S132" s="82"/>
      <c r="T132" s="82"/>
      <c r="U132" s="82"/>
      <c r="V132" s="82"/>
      <c r="W132" s="82"/>
      <c r="X132" s="83"/>
    </row>
    <row r="133" spans="1:24" ht="12.75">
      <c r="A133" s="463"/>
      <c r="B133" s="464"/>
      <c r="C133" s="112"/>
      <c r="D133" s="107"/>
      <c r="E133" s="97"/>
      <c r="F133" s="549"/>
      <c r="G133" s="95"/>
      <c r="H133" s="105"/>
      <c r="I133" s="79">
        <f>H133*D133*E133</f>
        <v>0</v>
      </c>
      <c r="J133" s="79">
        <f>E133*D133*H133</f>
        <v>0</v>
      </c>
      <c r="K133" s="81"/>
      <c r="L133" s="82"/>
      <c r="M133" s="82"/>
      <c r="N133" s="82"/>
      <c r="O133" s="82"/>
      <c r="P133" s="82"/>
      <c r="Q133" s="82"/>
      <c r="R133" s="82"/>
      <c r="S133" s="82"/>
      <c r="T133" s="82"/>
      <c r="U133" s="82"/>
      <c r="V133" s="82"/>
      <c r="W133" s="82"/>
      <c r="X133" s="83"/>
    </row>
    <row r="134" spans="1:24" ht="12.75">
      <c r="A134" s="463"/>
      <c r="B134" s="464"/>
      <c r="C134" s="112"/>
      <c r="D134" s="107"/>
      <c r="E134" s="97"/>
      <c r="F134" s="549"/>
      <c r="G134" s="95"/>
      <c r="H134" s="105"/>
      <c r="I134" s="79">
        <f>H134*D134*E134</f>
        <v>0</v>
      </c>
      <c r="J134" s="79">
        <f>E134*D134*H134</f>
        <v>0</v>
      </c>
      <c r="K134" s="81"/>
      <c r="L134" s="82"/>
      <c r="M134" s="82"/>
      <c r="N134" s="82"/>
      <c r="O134" s="82"/>
      <c r="P134" s="82"/>
      <c r="Q134" s="82"/>
      <c r="R134" s="82"/>
      <c r="S134" s="82"/>
      <c r="T134" s="82"/>
      <c r="U134" s="82"/>
      <c r="V134" s="82"/>
      <c r="W134" s="82"/>
      <c r="X134" s="83"/>
    </row>
    <row r="135" spans="1:24" ht="13.5" thickBot="1">
      <c r="A135" s="463"/>
      <c r="B135" s="467"/>
      <c r="C135" s="317"/>
      <c r="D135" s="109"/>
      <c r="E135" s="98"/>
      <c r="F135" s="551"/>
      <c r="G135" s="96"/>
      <c r="H135" s="106"/>
      <c r="I135" s="93">
        <f>H135*D135*E135</f>
        <v>0</v>
      </c>
      <c r="J135" s="93">
        <f t="shared" si="11"/>
        <v>0</v>
      </c>
      <c r="K135" s="99"/>
      <c r="L135" s="100"/>
      <c r="M135" s="100"/>
      <c r="N135" s="100"/>
      <c r="O135" s="100"/>
      <c r="P135" s="100"/>
      <c r="Q135" s="100"/>
      <c r="R135" s="100"/>
      <c r="S135" s="100"/>
      <c r="T135" s="100"/>
      <c r="U135" s="100"/>
      <c r="V135" s="100"/>
      <c r="W135" s="100"/>
      <c r="X135" s="101"/>
    </row>
    <row r="136" spans="1:24" ht="25.5" customHeight="1" thickTop="1">
      <c r="A136" s="468" t="s">
        <v>58</v>
      </c>
      <c r="B136" s="462">
        <f>'General information'!E22</f>
        <v>0</v>
      </c>
      <c r="C136" s="375"/>
      <c r="D136" s="378"/>
      <c r="E136" s="377"/>
      <c r="F136" s="377"/>
      <c r="G136" s="377"/>
      <c r="H136" s="379"/>
      <c r="I136" s="377"/>
      <c r="J136" s="377"/>
      <c r="K136" s="333">
        <f>(K137*$J137)+(K138*$J138)+K139*$J139+K140*$J140+K141*$J141+K143*$J143+K144*$J144+K145*$J145+K146*$J146+K147*$J147</f>
        <v>0</v>
      </c>
      <c r="L136" s="334">
        <f aca="true" t="shared" si="12" ref="L136:X136">(L137*$J137)+(L138*$J138)+L139*$J139+L140*$J140+L141*$J141+L143*$J143+L144*$J144+L145*$J145+L146*$J146+L147*$J147</f>
        <v>0</v>
      </c>
      <c r="M136" s="334">
        <f t="shared" si="12"/>
        <v>0</v>
      </c>
      <c r="N136" s="334">
        <f t="shared" si="12"/>
        <v>0</v>
      </c>
      <c r="O136" s="334">
        <f t="shared" si="12"/>
        <v>0</v>
      </c>
      <c r="P136" s="334">
        <f t="shared" si="12"/>
        <v>0</v>
      </c>
      <c r="Q136" s="334">
        <f t="shared" si="12"/>
        <v>0</v>
      </c>
      <c r="R136" s="334">
        <f t="shared" si="12"/>
        <v>0</v>
      </c>
      <c r="S136" s="334">
        <f t="shared" si="12"/>
        <v>0</v>
      </c>
      <c r="T136" s="334">
        <f t="shared" si="12"/>
        <v>0</v>
      </c>
      <c r="U136" s="334">
        <f t="shared" si="12"/>
        <v>0</v>
      </c>
      <c r="V136" s="334">
        <f t="shared" si="12"/>
        <v>0</v>
      </c>
      <c r="W136" s="334">
        <f t="shared" si="12"/>
        <v>0</v>
      </c>
      <c r="X136" s="335">
        <f t="shared" si="12"/>
        <v>0</v>
      </c>
    </row>
    <row r="137" spans="1:24" ht="12.75">
      <c r="A137" s="463"/>
      <c r="B137" s="473"/>
      <c r="C137" s="110"/>
      <c r="D137" s="108"/>
      <c r="E137" s="329"/>
      <c r="F137" s="549"/>
      <c r="G137" s="95"/>
      <c r="H137" s="105"/>
      <c r="I137" s="79">
        <f>H137*D137*E137</f>
        <v>0</v>
      </c>
      <c r="J137" s="79">
        <f>E137*D137*H137</f>
        <v>0</v>
      </c>
      <c r="K137" s="81"/>
      <c r="L137" s="82"/>
      <c r="M137" s="82"/>
      <c r="N137" s="82"/>
      <c r="O137" s="82"/>
      <c r="P137" s="82"/>
      <c r="Q137" s="82"/>
      <c r="R137" s="82"/>
      <c r="S137" s="82"/>
      <c r="T137" s="82"/>
      <c r="U137" s="82"/>
      <c r="V137" s="82"/>
      <c r="W137" s="82"/>
      <c r="X137" s="83"/>
    </row>
    <row r="138" spans="1:24" ht="12.75">
      <c r="A138" s="463"/>
      <c r="B138" s="473"/>
      <c r="C138" s="110"/>
      <c r="D138" s="108"/>
      <c r="E138" s="329"/>
      <c r="F138" s="549"/>
      <c r="G138" s="95"/>
      <c r="H138" s="105"/>
      <c r="I138" s="79">
        <f>H138*D138*E138</f>
        <v>0</v>
      </c>
      <c r="J138" s="79">
        <f>E138*D138*H138</f>
        <v>0</v>
      </c>
      <c r="K138" s="81"/>
      <c r="L138" s="82"/>
      <c r="M138" s="82"/>
      <c r="N138" s="82"/>
      <c r="O138" s="82"/>
      <c r="P138" s="82"/>
      <c r="Q138" s="82"/>
      <c r="R138" s="82"/>
      <c r="S138" s="82"/>
      <c r="T138" s="82"/>
      <c r="U138" s="82"/>
      <c r="V138" s="82"/>
      <c r="W138" s="82"/>
      <c r="X138" s="83"/>
    </row>
    <row r="139" spans="1:24" ht="12.75">
      <c r="A139" s="463"/>
      <c r="B139" s="473"/>
      <c r="C139" s="110"/>
      <c r="D139" s="108"/>
      <c r="E139" s="329"/>
      <c r="F139" s="549"/>
      <c r="G139" s="95"/>
      <c r="H139" s="105"/>
      <c r="I139" s="79">
        <f>H139*D139*E139</f>
        <v>0</v>
      </c>
      <c r="J139" s="79">
        <f>E139*D139*H139</f>
        <v>0</v>
      </c>
      <c r="K139" s="81"/>
      <c r="L139" s="82"/>
      <c r="M139" s="82"/>
      <c r="N139" s="82"/>
      <c r="O139" s="82"/>
      <c r="P139" s="82"/>
      <c r="Q139" s="82"/>
      <c r="R139" s="82"/>
      <c r="S139" s="82"/>
      <c r="T139" s="82"/>
      <c r="U139" s="82"/>
      <c r="V139" s="82"/>
      <c r="W139" s="82"/>
      <c r="X139" s="83"/>
    </row>
    <row r="140" spans="1:24" ht="12.75">
      <c r="A140" s="463"/>
      <c r="B140" s="473"/>
      <c r="C140" s="110"/>
      <c r="D140" s="108"/>
      <c r="E140" s="329"/>
      <c r="F140" s="549"/>
      <c r="G140" s="95"/>
      <c r="H140" s="105"/>
      <c r="I140" s="79">
        <f>H140*D140*E140</f>
        <v>0</v>
      </c>
      <c r="J140" s="79">
        <f>E140*D140*H140</f>
        <v>0</v>
      </c>
      <c r="K140" s="81"/>
      <c r="L140" s="82"/>
      <c r="M140" s="82"/>
      <c r="N140" s="82"/>
      <c r="O140" s="82"/>
      <c r="P140" s="82"/>
      <c r="Q140" s="82"/>
      <c r="R140" s="82"/>
      <c r="S140" s="82"/>
      <c r="T140" s="82"/>
      <c r="U140" s="82"/>
      <c r="V140" s="82"/>
      <c r="W140" s="82"/>
      <c r="X140" s="83"/>
    </row>
    <row r="141" spans="1:24" ht="12.75">
      <c r="A141" s="463"/>
      <c r="B141" s="473"/>
      <c r="C141" s="110"/>
      <c r="D141" s="108"/>
      <c r="E141" s="329"/>
      <c r="F141" s="549"/>
      <c r="G141" s="95"/>
      <c r="H141" s="105"/>
      <c r="I141" s="79">
        <f>H141*D141*E141</f>
        <v>0</v>
      </c>
      <c r="J141" s="79">
        <f>E141*D141*H141</f>
        <v>0</v>
      </c>
      <c r="K141" s="81"/>
      <c r="L141" s="82"/>
      <c r="M141" s="82"/>
      <c r="N141" s="82"/>
      <c r="O141" s="82"/>
      <c r="P141" s="82"/>
      <c r="Q141" s="82"/>
      <c r="R141" s="82"/>
      <c r="S141" s="82"/>
      <c r="T141" s="82"/>
      <c r="U141" s="82"/>
      <c r="V141" s="82"/>
      <c r="W141" s="82"/>
      <c r="X141" s="83"/>
    </row>
    <row r="142" spans="1:24" ht="12.75">
      <c r="A142" s="463"/>
      <c r="B142" s="473"/>
      <c r="C142" s="110"/>
      <c r="D142" s="108"/>
      <c r="E142" s="329"/>
      <c r="F142" s="549"/>
      <c r="G142" s="95"/>
      <c r="H142" s="105"/>
      <c r="I142" s="79"/>
      <c r="J142" s="79"/>
      <c r="K142" s="81"/>
      <c r="L142" s="82"/>
      <c r="M142" s="82"/>
      <c r="N142" s="82"/>
      <c r="O142" s="82"/>
      <c r="P142" s="82"/>
      <c r="Q142" s="82"/>
      <c r="R142" s="82"/>
      <c r="S142" s="82"/>
      <c r="T142" s="82"/>
      <c r="U142" s="82"/>
      <c r="V142" s="82"/>
      <c r="W142" s="82"/>
      <c r="X142" s="83"/>
    </row>
    <row r="143" spans="1:24" ht="12.75">
      <c r="A143" s="463"/>
      <c r="B143" s="464"/>
      <c r="C143" s="112"/>
      <c r="D143" s="107"/>
      <c r="E143" s="97"/>
      <c r="F143" s="549"/>
      <c r="G143" s="95"/>
      <c r="H143" s="105"/>
      <c r="I143" s="79">
        <f>H143*D143*E143</f>
        <v>0</v>
      </c>
      <c r="J143" s="79">
        <f>E143*D143*H143</f>
        <v>0</v>
      </c>
      <c r="K143" s="81"/>
      <c r="L143" s="82"/>
      <c r="M143" s="82"/>
      <c r="N143" s="82"/>
      <c r="O143" s="82"/>
      <c r="P143" s="82"/>
      <c r="Q143" s="82"/>
      <c r="R143" s="82"/>
      <c r="S143" s="82"/>
      <c r="T143" s="82"/>
      <c r="U143" s="82"/>
      <c r="V143" s="82"/>
      <c r="W143" s="82"/>
      <c r="X143" s="83"/>
    </row>
    <row r="144" spans="1:24" ht="12.75">
      <c r="A144" s="463"/>
      <c r="B144" s="464"/>
      <c r="C144" s="112"/>
      <c r="D144" s="107"/>
      <c r="E144" s="97"/>
      <c r="F144" s="549"/>
      <c r="G144" s="95"/>
      <c r="H144" s="105"/>
      <c r="I144" s="79">
        <f>H144*D144*E144</f>
        <v>0</v>
      </c>
      <c r="J144" s="79">
        <f>E144*D144*H144</f>
        <v>0</v>
      </c>
      <c r="K144" s="81"/>
      <c r="L144" s="82"/>
      <c r="M144" s="82"/>
      <c r="N144" s="82"/>
      <c r="O144" s="82"/>
      <c r="P144" s="82"/>
      <c r="Q144" s="82"/>
      <c r="R144" s="82"/>
      <c r="S144" s="82"/>
      <c r="T144" s="82"/>
      <c r="U144" s="82"/>
      <c r="V144" s="82"/>
      <c r="W144" s="82"/>
      <c r="X144" s="83"/>
    </row>
    <row r="145" spans="1:24" ht="12.75">
      <c r="A145" s="463"/>
      <c r="B145" s="464"/>
      <c r="C145" s="112"/>
      <c r="D145" s="107"/>
      <c r="E145" s="97"/>
      <c r="F145" s="549"/>
      <c r="G145" s="95"/>
      <c r="H145" s="105"/>
      <c r="I145" s="79">
        <f>H145*D145*E145</f>
        <v>0</v>
      </c>
      <c r="J145" s="79">
        <f>E145*D145*H145</f>
        <v>0</v>
      </c>
      <c r="K145" s="81"/>
      <c r="L145" s="82"/>
      <c r="M145" s="82"/>
      <c r="N145" s="82"/>
      <c r="O145" s="82"/>
      <c r="P145" s="82"/>
      <c r="Q145" s="82"/>
      <c r="R145" s="82"/>
      <c r="S145" s="82"/>
      <c r="T145" s="82"/>
      <c r="U145" s="82"/>
      <c r="V145" s="82"/>
      <c r="W145" s="82"/>
      <c r="X145" s="83"/>
    </row>
    <row r="146" spans="1:24" ht="12.75">
      <c r="A146" s="463"/>
      <c r="B146" s="464"/>
      <c r="C146" s="112"/>
      <c r="D146" s="107"/>
      <c r="E146" s="97"/>
      <c r="F146" s="549"/>
      <c r="G146" s="95"/>
      <c r="H146" s="105"/>
      <c r="I146" s="79">
        <f>H146*D146*E146</f>
        <v>0</v>
      </c>
      <c r="J146" s="79">
        <f>E146*D146*H146</f>
        <v>0</v>
      </c>
      <c r="K146" s="81"/>
      <c r="L146" s="82"/>
      <c r="M146" s="82"/>
      <c r="N146" s="82"/>
      <c r="O146" s="82"/>
      <c r="P146" s="82"/>
      <c r="Q146" s="82"/>
      <c r="R146" s="82"/>
      <c r="S146" s="82"/>
      <c r="T146" s="82"/>
      <c r="U146" s="82"/>
      <c r="V146" s="82"/>
      <c r="W146" s="82"/>
      <c r="X146" s="83"/>
    </row>
    <row r="147" spans="1:24" ht="13.5" thickBot="1">
      <c r="A147" s="463"/>
      <c r="B147" s="467"/>
      <c r="C147" s="317"/>
      <c r="D147" s="109"/>
      <c r="E147" s="98"/>
      <c r="F147" s="551"/>
      <c r="G147" s="96"/>
      <c r="H147" s="106"/>
      <c r="I147" s="93">
        <f>H147*D147*E147</f>
        <v>0</v>
      </c>
      <c r="J147" s="93">
        <f>E147*D147*H147</f>
        <v>0</v>
      </c>
      <c r="K147" s="99"/>
      <c r="L147" s="100"/>
      <c r="M147" s="100"/>
      <c r="N147" s="100"/>
      <c r="O147" s="100"/>
      <c r="P147" s="100"/>
      <c r="Q147" s="100"/>
      <c r="R147" s="100"/>
      <c r="S147" s="100"/>
      <c r="T147" s="100"/>
      <c r="U147" s="100"/>
      <c r="V147" s="100"/>
      <c r="W147" s="100"/>
      <c r="X147" s="101"/>
    </row>
    <row r="148" spans="1:24" ht="21" customHeight="1" thickTop="1">
      <c r="A148" s="468" t="s">
        <v>59</v>
      </c>
      <c r="B148" s="462">
        <f>'General information'!E23</f>
        <v>0</v>
      </c>
      <c r="C148" s="375"/>
      <c r="D148" s="378"/>
      <c r="E148" s="377"/>
      <c r="F148" s="377"/>
      <c r="G148" s="377"/>
      <c r="H148" s="379"/>
      <c r="I148" s="377"/>
      <c r="J148" s="377"/>
      <c r="K148" s="333">
        <f>(K149*$J149)+(K150*$J150)+K151*$J151+K152*$J152+K153*$J153+K155*$J155+K156*$J156+K157*$J157+K158*$J158+K159*$J159</f>
        <v>0</v>
      </c>
      <c r="L148" s="334">
        <f aca="true" t="shared" si="13" ref="L148:X148">(L149*$J149)+(L150*$J150)+L151*$J151+L152*$J152+L153*$J153+L155*$J155+L156*$J156+L157*$J157+L158*$J158+L159*$J159</f>
        <v>0</v>
      </c>
      <c r="M148" s="334">
        <f t="shared" si="13"/>
        <v>0</v>
      </c>
      <c r="N148" s="334">
        <f t="shared" si="13"/>
        <v>0</v>
      </c>
      <c r="O148" s="334">
        <f t="shared" si="13"/>
        <v>0</v>
      </c>
      <c r="P148" s="334">
        <f t="shared" si="13"/>
        <v>0</v>
      </c>
      <c r="Q148" s="334">
        <f t="shared" si="13"/>
        <v>0</v>
      </c>
      <c r="R148" s="334">
        <f t="shared" si="13"/>
        <v>0</v>
      </c>
      <c r="S148" s="334">
        <f t="shared" si="13"/>
        <v>0</v>
      </c>
      <c r="T148" s="334">
        <f t="shared" si="13"/>
        <v>0</v>
      </c>
      <c r="U148" s="334">
        <f t="shared" si="13"/>
        <v>0</v>
      </c>
      <c r="V148" s="334">
        <f t="shared" si="13"/>
        <v>0</v>
      </c>
      <c r="W148" s="334">
        <f t="shared" si="13"/>
        <v>0</v>
      </c>
      <c r="X148" s="335">
        <f t="shared" si="13"/>
        <v>0</v>
      </c>
    </row>
    <row r="149" spans="1:24" ht="12.75">
      <c r="A149" s="463"/>
      <c r="B149" s="473"/>
      <c r="C149" s="110"/>
      <c r="D149" s="108"/>
      <c r="E149" s="329"/>
      <c r="F149" s="549"/>
      <c r="G149" s="95"/>
      <c r="H149" s="105"/>
      <c r="I149" s="79">
        <f>H149*D149*E149</f>
        <v>0</v>
      </c>
      <c r="J149" s="79">
        <f>E149*D149*H149</f>
        <v>0</v>
      </c>
      <c r="K149" s="81"/>
      <c r="L149" s="82"/>
      <c r="M149" s="82"/>
      <c r="N149" s="82"/>
      <c r="O149" s="82"/>
      <c r="P149" s="82"/>
      <c r="Q149" s="82"/>
      <c r="R149" s="82"/>
      <c r="S149" s="82"/>
      <c r="T149" s="82"/>
      <c r="U149" s="82"/>
      <c r="V149" s="82"/>
      <c r="W149" s="82"/>
      <c r="X149" s="83"/>
    </row>
    <row r="150" spans="1:24" ht="12.75">
      <c r="A150" s="463"/>
      <c r="B150" s="473"/>
      <c r="C150" s="110"/>
      <c r="D150" s="108"/>
      <c r="E150" s="329"/>
      <c r="F150" s="549"/>
      <c r="G150" s="95"/>
      <c r="H150" s="105"/>
      <c r="I150" s="79">
        <f>H150*D150*E150</f>
        <v>0</v>
      </c>
      <c r="J150" s="79">
        <f>E150*D150*H150</f>
        <v>0</v>
      </c>
      <c r="K150" s="81"/>
      <c r="L150" s="82"/>
      <c r="M150" s="82"/>
      <c r="N150" s="82"/>
      <c r="O150" s="82"/>
      <c r="P150" s="82"/>
      <c r="Q150" s="82"/>
      <c r="R150" s="82"/>
      <c r="S150" s="82"/>
      <c r="T150" s="82"/>
      <c r="U150" s="82"/>
      <c r="V150" s="82"/>
      <c r="W150" s="82"/>
      <c r="X150" s="83"/>
    </row>
    <row r="151" spans="1:24" ht="12.75">
      <c r="A151" s="463"/>
      <c r="B151" s="473"/>
      <c r="C151" s="110"/>
      <c r="D151" s="108"/>
      <c r="E151" s="329"/>
      <c r="F151" s="549"/>
      <c r="G151" s="95"/>
      <c r="H151" s="105"/>
      <c r="I151" s="79">
        <f>H151*D151*E151</f>
        <v>0</v>
      </c>
      <c r="J151" s="79">
        <f>E151*D151*H151</f>
        <v>0</v>
      </c>
      <c r="K151" s="81"/>
      <c r="L151" s="82"/>
      <c r="M151" s="82"/>
      <c r="N151" s="82"/>
      <c r="O151" s="82"/>
      <c r="P151" s="82"/>
      <c r="Q151" s="82"/>
      <c r="R151" s="82"/>
      <c r="S151" s="82"/>
      <c r="T151" s="82"/>
      <c r="U151" s="82"/>
      <c r="V151" s="82"/>
      <c r="W151" s="82"/>
      <c r="X151" s="83"/>
    </row>
    <row r="152" spans="1:24" ht="12.75">
      <c r="A152" s="463"/>
      <c r="B152" s="473"/>
      <c r="C152" s="110"/>
      <c r="D152" s="108"/>
      <c r="E152" s="329"/>
      <c r="F152" s="549"/>
      <c r="G152" s="95"/>
      <c r="H152" s="105"/>
      <c r="I152" s="79">
        <f>H152*D152*E152</f>
        <v>0</v>
      </c>
      <c r="J152" s="79">
        <f>E152*D152*H152</f>
        <v>0</v>
      </c>
      <c r="K152" s="81"/>
      <c r="L152" s="82"/>
      <c r="M152" s="82"/>
      <c r="N152" s="82"/>
      <c r="O152" s="82"/>
      <c r="P152" s="82"/>
      <c r="Q152" s="82"/>
      <c r="R152" s="82"/>
      <c r="S152" s="82"/>
      <c r="T152" s="82"/>
      <c r="U152" s="82"/>
      <c r="V152" s="82"/>
      <c r="W152" s="82"/>
      <c r="X152" s="83"/>
    </row>
    <row r="153" spans="1:24" ht="12.75">
      <c r="A153" s="463"/>
      <c r="B153" s="473"/>
      <c r="C153" s="110"/>
      <c r="D153" s="108"/>
      <c r="E153" s="329"/>
      <c r="F153" s="549"/>
      <c r="G153" s="95"/>
      <c r="H153" s="105"/>
      <c r="I153" s="79">
        <f>H153*D153*E153</f>
        <v>0</v>
      </c>
      <c r="J153" s="79">
        <f>E153*D153*H153</f>
        <v>0</v>
      </c>
      <c r="K153" s="81"/>
      <c r="L153" s="82"/>
      <c r="M153" s="82"/>
      <c r="N153" s="82"/>
      <c r="O153" s="82"/>
      <c r="P153" s="82"/>
      <c r="Q153" s="82"/>
      <c r="R153" s="82"/>
      <c r="S153" s="82"/>
      <c r="T153" s="82"/>
      <c r="U153" s="82"/>
      <c r="V153" s="82"/>
      <c r="W153" s="82"/>
      <c r="X153" s="83"/>
    </row>
    <row r="154" spans="1:24" ht="12.75">
      <c r="A154" s="463"/>
      <c r="B154" s="473"/>
      <c r="C154" s="110"/>
      <c r="D154" s="108"/>
      <c r="E154" s="329"/>
      <c r="F154" s="549"/>
      <c r="G154" s="95"/>
      <c r="H154" s="105"/>
      <c r="I154" s="79"/>
      <c r="J154" s="79"/>
      <c r="K154" s="81"/>
      <c r="L154" s="82"/>
      <c r="M154" s="82"/>
      <c r="N154" s="82"/>
      <c r="O154" s="82"/>
      <c r="P154" s="82"/>
      <c r="Q154" s="82"/>
      <c r="R154" s="82"/>
      <c r="S154" s="82"/>
      <c r="T154" s="82"/>
      <c r="U154" s="82"/>
      <c r="V154" s="82"/>
      <c r="W154" s="82"/>
      <c r="X154" s="83"/>
    </row>
    <row r="155" spans="1:24" ht="14.25" customHeight="1">
      <c r="A155" s="463"/>
      <c r="B155" s="464"/>
      <c r="C155" s="112"/>
      <c r="D155" s="107"/>
      <c r="E155" s="97"/>
      <c r="F155" s="549"/>
      <c r="G155" s="95"/>
      <c r="H155" s="105"/>
      <c r="I155" s="79">
        <f>H155*D155*E155</f>
        <v>0</v>
      </c>
      <c r="J155" s="79">
        <f>E155*D155*H155</f>
        <v>0</v>
      </c>
      <c r="K155" s="81"/>
      <c r="L155" s="82"/>
      <c r="M155" s="82"/>
      <c r="N155" s="82"/>
      <c r="O155" s="82"/>
      <c r="P155" s="82"/>
      <c r="Q155" s="82"/>
      <c r="R155" s="82"/>
      <c r="S155" s="82"/>
      <c r="T155" s="82"/>
      <c r="U155" s="82"/>
      <c r="V155" s="82"/>
      <c r="W155" s="82"/>
      <c r="X155" s="83"/>
    </row>
    <row r="156" spans="1:24" ht="12.75">
      <c r="A156" s="463"/>
      <c r="B156" s="464"/>
      <c r="C156" s="112"/>
      <c r="D156" s="107"/>
      <c r="E156" s="97"/>
      <c r="F156" s="549"/>
      <c r="G156" s="95"/>
      <c r="H156" s="105"/>
      <c r="I156" s="79">
        <f>H156*D156*E156</f>
        <v>0</v>
      </c>
      <c r="J156" s="79">
        <f>E156*D156*H156</f>
        <v>0</v>
      </c>
      <c r="K156" s="81"/>
      <c r="L156" s="82"/>
      <c r="M156" s="82"/>
      <c r="N156" s="82"/>
      <c r="O156" s="82"/>
      <c r="P156" s="82"/>
      <c r="Q156" s="82"/>
      <c r="R156" s="82"/>
      <c r="S156" s="82"/>
      <c r="T156" s="82"/>
      <c r="U156" s="82"/>
      <c r="V156" s="82"/>
      <c r="W156" s="82"/>
      <c r="X156" s="83"/>
    </row>
    <row r="157" spans="1:24" ht="12.75">
      <c r="A157" s="463"/>
      <c r="B157" s="464"/>
      <c r="C157" s="112"/>
      <c r="D157" s="107"/>
      <c r="E157" s="97"/>
      <c r="F157" s="549"/>
      <c r="G157" s="95"/>
      <c r="H157" s="105"/>
      <c r="I157" s="79">
        <f>H157*D157*E157</f>
        <v>0</v>
      </c>
      <c r="J157" s="79">
        <f>E157*D157*H157</f>
        <v>0</v>
      </c>
      <c r="K157" s="81"/>
      <c r="L157" s="82"/>
      <c r="M157" s="82"/>
      <c r="N157" s="82"/>
      <c r="O157" s="82"/>
      <c r="P157" s="82"/>
      <c r="Q157" s="82"/>
      <c r="R157" s="82"/>
      <c r="S157" s="82"/>
      <c r="T157" s="82"/>
      <c r="U157" s="82"/>
      <c r="V157" s="82"/>
      <c r="W157" s="82"/>
      <c r="X157" s="83"/>
    </row>
    <row r="158" spans="1:24" ht="12.75">
      <c r="A158" s="463"/>
      <c r="B158" s="464"/>
      <c r="C158" s="112"/>
      <c r="D158" s="107"/>
      <c r="E158" s="97"/>
      <c r="F158" s="549"/>
      <c r="G158" s="95"/>
      <c r="H158" s="105"/>
      <c r="I158" s="79">
        <f>H158*D158*E158</f>
        <v>0</v>
      </c>
      <c r="J158" s="79">
        <f>E158*D158*H158</f>
        <v>0</v>
      </c>
      <c r="K158" s="81"/>
      <c r="L158" s="82"/>
      <c r="M158" s="82"/>
      <c r="N158" s="82"/>
      <c r="O158" s="82"/>
      <c r="P158" s="82"/>
      <c r="Q158" s="82"/>
      <c r="R158" s="82"/>
      <c r="S158" s="82"/>
      <c r="T158" s="82"/>
      <c r="U158" s="82"/>
      <c r="V158" s="82"/>
      <c r="W158" s="82"/>
      <c r="X158" s="83"/>
    </row>
    <row r="159" spans="1:24" ht="13.5" thickBot="1">
      <c r="A159" s="463"/>
      <c r="B159" s="467"/>
      <c r="C159" s="317"/>
      <c r="D159" s="109"/>
      <c r="E159" s="98"/>
      <c r="F159" s="551"/>
      <c r="G159" s="96"/>
      <c r="H159" s="106"/>
      <c r="I159" s="93">
        <f>H159*D159*E159</f>
        <v>0</v>
      </c>
      <c r="J159" s="93">
        <f>E159*D159*H159</f>
        <v>0</v>
      </c>
      <c r="K159" s="99"/>
      <c r="L159" s="100"/>
      <c r="M159" s="100"/>
      <c r="N159" s="100"/>
      <c r="O159" s="100"/>
      <c r="P159" s="100"/>
      <c r="Q159" s="100"/>
      <c r="R159" s="100"/>
      <c r="S159" s="100"/>
      <c r="T159" s="100"/>
      <c r="U159" s="100"/>
      <c r="V159" s="100"/>
      <c r="W159" s="100"/>
      <c r="X159" s="101"/>
    </row>
    <row r="160" spans="1:24" ht="21" customHeight="1" thickTop="1">
      <c r="A160" s="468" t="s">
        <v>300</v>
      </c>
      <c r="B160" s="462">
        <f>'General information'!E24</f>
        <v>0</v>
      </c>
      <c r="C160" s="375"/>
      <c r="D160" s="378"/>
      <c r="E160" s="377"/>
      <c r="F160" s="377"/>
      <c r="G160" s="377"/>
      <c r="H160" s="379"/>
      <c r="I160" s="377"/>
      <c r="J160" s="377"/>
      <c r="K160" s="333">
        <f>(K161*$J161)+(K162*$J162)+K163*$J163+K164*$J164+K165*$J165+K167*$J167+K168*$J168+K169*$J169+K170*$J170+K171*$J171</f>
        <v>0</v>
      </c>
      <c r="L160" s="334">
        <f aca="true" t="shared" si="14" ref="L160:X160">(L161*$J161)+(L162*$J162)+L163*$J163+L164*$J164+L165*$J165+L167*$J167+L168*$J168+L169*$J169+L170*$J170+L171*$J171</f>
        <v>0</v>
      </c>
      <c r="M160" s="334">
        <f t="shared" si="14"/>
        <v>0</v>
      </c>
      <c r="N160" s="334">
        <f t="shared" si="14"/>
        <v>0</v>
      </c>
      <c r="O160" s="334">
        <f t="shared" si="14"/>
        <v>0</v>
      </c>
      <c r="P160" s="334">
        <f t="shared" si="14"/>
        <v>0</v>
      </c>
      <c r="Q160" s="334">
        <f t="shared" si="14"/>
        <v>0</v>
      </c>
      <c r="R160" s="334">
        <f t="shared" si="14"/>
        <v>0</v>
      </c>
      <c r="S160" s="334">
        <f t="shared" si="14"/>
        <v>0</v>
      </c>
      <c r="T160" s="334">
        <f t="shared" si="14"/>
        <v>0</v>
      </c>
      <c r="U160" s="334">
        <f t="shared" si="14"/>
        <v>0</v>
      </c>
      <c r="V160" s="334">
        <f t="shared" si="14"/>
        <v>0</v>
      </c>
      <c r="W160" s="334">
        <f t="shared" si="14"/>
        <v>0</v>
      </c>
      <c r="X160" s="335">
        <f t="shared" si="14"/>
        <v>0</v>
      </c>
    </row>
    <row r="161" spans="1:24" ht="12.75">
      <c r="A161" s="463"/>
      <c r="B161" s="473"/>
      <c r="C161" s="110"/>
      <c r="D161" s="108"/>
      <c r="E161" s="329"/>
      <c r="F161" s="549"/>
      <c r="G161" s="95"/>
      <c r="H161" s="105"/>
      <c r="I161" s="79">
        <f>H161*D161*E161</f>
        <v>0</v>
      </c>
      <c r="J161" s="79">
        <f>E161*D161*H161</f>
        <v>0</v>
      </c>
      <c r="K161" s="81"/>
      <c r="L161" s="82"/>
      <c r="M161" s="82"/>
      <c r="N161" s="82"/>
      <c r="O161" s="82"/>
      <c r="P161" s="82"/>
      <c r="Q161" s="82"/>
      <c r="R161" s="82"/>
      <c r="S161" s="82"/>
      <c r="T161" s="82"/>
      <c r="U161" s="82"/>
      <c r="V161" s="82"/>
      <c r="W161" s="82"/>
      <c r="X161" s="83"/>
    </row>
    <row r="162" spans="1:24" ht="12.75">
      <c r="A162" s="463"/>
      <c r="B162" s="473"/>
      <c r="C162" s="110"/>
      <c r="D162" s="108"/>
      <c r="E162" s="329"/>
      <c r="F162" s="549"/>
      <c r="G162" s="95"/>
      <c r="H162" s="105"/>
      <c r="I162" s="79">
        <f>H162*D162*E162</f>
        <v>0</v>
      </c>
      <c r="J162" s="79">
        <f>E162*D162*H162</f>
        <v>0</v>
      </c>
      <c r="K162" s="81"/>
      <c r="L162" s="82"/>
      <c r="M162" s="82"/>
      <c r="N162" s="82"/>
      <c r="O162" s="82"/>
      <c r="P162" s="82"/>
      <c r="Q162" s="82"/>
      <c r="R162" s="82"/>
      <c r="S162" s="82"/>
      <c r="T162" s="82"/>
      <c r="U162" s="82"/>
      <c r="V162" s="82"/>
      <c r="W162" s="82"/>
      <c r="X162" s="83"/>
    </row>
    <row r="163" spans="1:24" ht="12.75">
      <c r="A163" s="463"/>
      <c r="B163" s="473"/>
      <c r="C163" s="110"/>
      <c r="D163" s="108"/>
      <c r="E163" s="329"/>
      <c r="F163" s="549"/>
      <c r="G163" s="95"/>
      <c r="H163" s="105"/>
      <c r="I163" s="79">
        <f>H163*D163*E163</f>
        <v>0</v>
      </c>
      <c r="J163" s="79">
        <f>E163*D163*H163</f>
        <v>0</v>
      </c>
      <c r="K163" s="81"/>
      <c r="L163" s="82"/>
      <c r="M163" s="82"/>
      <c r="N163" s="82"/>
      <c r="O163" s="82"/>
      <c r="P163" s="82"/>
      <c r="Q163" s="82"/>
      <c r="R163" s="82"/>
      <c r="S163" s="82"/>
      <c r="T163" s="82"/>
      <c r="U163" s="82"/>
      <c r="V163" s="82"/>
      <c r="W163" s="82"/>
      <c r="X163" s="83"/>
    </row>
    <row r="164" spans="1:24" ht="12.75">
      <c r="A164" s="463"/>
      <c r="B164" s="473"/>
      <c r="C164" s="110"/>
      <c r="D164" s="108"/>
      <c r="E164" s="329"/>
      <c r="F164" s="549"/>
      <c r="G164" s="95"/>
      <c r="H164" s="105"/>
      <c r="I164" s="79">
        <f>H164*D164*E164</f>
        <v>0</v>
      </c>
      <c r="J164" s="79">
        <f>E164*D164*H164</f>
        <v>0</v>
      </c>
      <c r="K164" s="81"/>
      <c r="L164" s="82"/>
      <c r="M164" s="82"/>
      <c r="N164" s="82"/>
      <c r="O164" s="82"/>
      <c r="P164" s="82"/>
      <c r="Q164" s="82"/>
      <c r="R164" s="82"/>
      <c r="S164" s="82"/>
      <c r="T164" s="82"/>
      <c r="U164" s="82"/>
      <c r="V164" s="82"/>
      <c r="W164" s="82"/>
      <c r="X164" s="83"/>
    </row>
    <row r="165" spans="1:24" ht="12.75">
      <c r="A165" s="463"/>
      <c r="B165" s="473"/>
      <c r="C165" s="110"/>
      <c r="D165" s="108"/>
      <c r="E165" s="329"/>
      <c r="F165" s="549"/>
      <c r="G165" s="95"/>
      <c r="H165" s="105"/>
      <c r="I165" s="79">
        <f>H165*D165*E165</f>
        <v>0</v>
      </c>
      <c r="J165" s="79">
        <f>E165*D165*H165</f>
        <v>0</v>
      </c>
      <c r="K165" s="81"/>
      <c r="L165" s="82"/>
      <c r="M165" s="82"/>
      <c r="N165" s="82"/>
      <c r="O165" s="82"/>
      <c r="P165" s="82"/>
      <c r="Q165" s="82"/>
      <c r="R165" s="82"/>
      <c r="S165" s="82"/>
      <c r="T165" s="82"/>
      <c r="U165" s="82"/>
      <c r="V165" s="82"/>
      <c r="W165" s="82"/>
      <c r="X165" s="83"/>
    </row>
    <row r="166" spans="1:24" ht="12.75">
      <c r="A166" s="463"/>
      <c r="B166" s="473"/>
      <c r="C166" s="110"/>
      <c r="D166" s="108"/>
      <c r="E166" s="329"/>
      <c r="F166" s="549"/>
      <c r="G166" s="95"/>
      <c r="H166" s="105"/>
      <c r="I166" s="79"/>
      <c r="J166" s="79"/>
      <c r="K166" s="81"/>
      <c r="L166" s="82"/>
      <c r="M166" s="82"/>
      <c r="N166" s="82"/>
      <c r="O166" s="82"/>
      <c r="P166" s="82"/>
      <c r="Q166" s="82"/>
      <c r="R166" s="82"/>
      <c r="S166" s="82"/>
      <c r="T166" s="82"/>
      <c r="U166" s="82"/>
      <c r="V166" s="82"/>
      <c r="W166" s="82"/>
      <c r="X166" s="83"/>
    </row>
    <row r="167" spans="1:24" ht="14.25" customHeight="1">
      <c r="A167" s="463"/>
      <c r="B167" s="464"/>
      <c r="C167" s="112"/>
      <c r="D167" s="107"/>
      <c r="E167" s="97"/>
      <c r="F167" s="549"/>
      <c r="G167" s="95"/>
      <c r="H167" s="105"/>
      <c r="I167" s="79">
        <f>H167*D167*E167</f>
        <v>0</v>
      </c>
      <c r="J167" s="79">
        <f>E167*D167*H167</f>
        <v>0</v>
      </c>
      <c r="K167" s="81"/>
      <c r="L167" s="82"/>
      <c r="M167" s="82"/>
      <c r="N167" s="82"/>
      <c r="O167" s="82"/>
      <c r="P167" s="82"/>
      <c r="Q167" s="82"/>
      <c r="R167" s="82"/>
      <c r="S167" s="82"/>
      <c r="T167" s="82"/>
      <c r="U167" s="82"/>
      <c r="V167" s="82"/>
      <c r="W167" s="82"/>
      <c r="X167" s="83"/>
    </row>
    <row r="168" spans="1:24" ht="12.75">
      <c r="A168" s="463"/>
      <c r="B168" s="464"/>
      <c r="C168" s="112"/>
      <c r="D168" s="107"/>
      <c r="E168" s="97"/>
      <c r="F168" s="549"/>
      <c r="G168" s="95"/>
      <c r="H168" s="105"/>
      <c r="I168" s="79">
        <f>H168*D168*E168</f>
        <v>0</v>
      </c>
      <c r="J168" s="79">
        <f>E168*D168*H168</f>
        <v>0</v>
      </c>
      <c r="K168" s="81"/>
      <c r="L168" s="82"/>
      <c r="M168" s="82"/>
      <c r="N168" s="82"/>
      <c r="O168" s="82"/>
      <c r="P168" s="82"/>
      <c r="Q168" s="82"/>
      <c r="R168" s="82"/>
      <c r="S168" s="82"/>
      <c r="T168" s="82"/>
      <c r="U168" s="82"/>
      <c r="V168" s="82"/>
      <c r="W168" s="82"/>
      <c r="X168" s="83"/>
    </row>
    <row r="169" spans="1:24" ht="12.75">
      <c r="A169" s="463"/>
      <c r="B169" s="464"/>
      <c r="C169" s="112"/>
      <c r="D169" s="107"/>
      <c r="E169" s="97"/>
      <c r="F169" s="549"/>
      <c r="G169" s="95"/>
      <c r="H169" s="105"/>
      <c r="I169" s="79">
        <f>H169*D169*E169</f>
        <v>0</v>
      </c>
      <c r="J169" s="79">
        <f>E169*D169*H169</f>
        <v>0</v>
      </c>
      <c r="K169" s="81"/>
      <c r="L169" s="82"/>
      <c r="M169" s="82"/>
      <c r="N169" s="82"/>
      <c r="O169" s="82"/>
      <c r="P169" s="82"/>
      <c r="Q169" s="82"/>
      <c r="R169" s="82"/>
      <c r="S169" s="82"/>
      <c r="T169" s="82"/>
      <c r="U169" s="82"/>
      <c r="V169" s="82"/>
      <c r="W169" s="82"/>
      <c r="X169" s="83"/>
    </row>
    <row r="170" spans="1:24" ht="12.75">
      <c r="A170" s="463"/>
      <c r="B170" s="464"/>
      <c r="C170" s="112"/>
      <c r="D170" s="107"/>
      <c r="E170" s="97"/>
      <c r="F170" s="549"/>
      <c r="G170" s="95"/>
      <c r="H170" s="105"/>
      <c r="I170" s="79">
        <f>H170*D170*E170</f>
        <v>0</v>
      </c>
      <c r="J170" s="79">
        <f>E170*D170*H170</f>
        <v>0</v>
      </c>
      <c r="K170" s="81"/>
      <c r="L170" s="82"/>
      <c r="M170" s="82"/>
      <c r="N170" s="82"/>
      <c r="O170" s="82"/>
      <c r="P170" s="82"/>
      <c r="Q170" s="82"/>
      <c r="R170" s="82"/>
      <c r="S170" s="82"/>
      <c r="T170" s="82"/>
      <c r="U170" s="82"/>
      <c r="V170" s="82"/>
      <c r="W170" s="82"/>
      <c r="X170" s="83"/>
    </row>
    <row r="171" spans="1:24" ht="13.5" thickBot="1">
      <c r="A171" s="542"/>
      <c r="B171" s="467"/>
      <c r="C171" s="317"/>
      <c r="D171" s="109"/>
      <c r="E171" s="98"/>
      <c r="F171" s="551"/>
      <c r="G171" s="96"/>
      <c r="H171" s="106"/>
      <c r="I171" s="93">
        <f>H171*D171*E171</f>
        <v>0</v>
      </c>
      <c r="J171" s="93">
        <f>E171*D171*H171</f>
        <v>0</v>
      </c>
      <c r="K171" s="99"/>
      <c r="L171" s="100"/>
      <c r="M171" s="100"/>
      <c r="N171" s="100"/>
      <c r="O171" s="100"/>
      <c r="P171" s="100"/>
      <c r="Q171" s="100"/>
      <c r="R171" s="100"/>
      <c r="S171" s="100"/>
      <c r="T171" s="100"/>
      <c r="U171" s="100"/>
      <c r="V171" s="100"/>
      <c r="W171" s="100"/>
      <c r="X171" s="101"/>
    </row>
    <row r="172" ht="13.5" thickTop="1"/>
  </sheetData>
  <sheetProtection/>
  <mergeCells count="11">
    <mergeCell ref="D23:D24"/>
    <mergeCell ref="A4:H4"/>
    <mergeCell ref="A8:A9"/>
    <mergeCell ref="B8:B9"/>
    <mergeCell ref="E23:F23"/>
    <mergeCell ref="A23:A24"/>
    <mergeCell ref="I23:J23"/>
    <mergeCell ref="B23:B24"/>
    <mergeCell ref="C8:P8"/>
    <mergeCell ref="K23:X23"/>
    <mergeCell ref="C23:C24"/>
  </mergeCells>
  <printOptions/>
  <pageMargins left="0.75" right="0.75" top="1" bottom="1" header="0.5" footer="0.5"/>
  <pageSetup horizontalDpi="600" verticalDpi="600" orientation="landscape" scale="95"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I86"/>
  <sheetViews>
    <sheetView zoomScale="110" zoomScaleNormal="110" zoomScalePageLayoutView="0" workbookViewId="0" topLeftCell="A61">
      <selection activeCell="E76" sqref="E76"/>
    </sheetView>
  </sheetViews>
  <sheetFormatPr defaultColWidth="9.140625" defaultRowHeight="12.75"/>
  <cols>
    <col min="1" max="1" width="36.28125" style="0" customWidth="1"/>
    <col min="2" max="7" width="11.140625" style="0" customWidth="1"/>
    <col min="9" max="9" width="9.7109375" style="0" customWidth="1"/>
  </cols>
  <sheetData>
    <row r="1" ht="15.75">
      <c r="A1" s="22" t="s">
        <v>195</v>
      </c>
    </row>
    <row r="2" ht="15">
      <c r="A2" s="493" t="s">
        <v>285</v>
      </c>
    </row>
    <row r="3" ht="12.75">
      <c r="A3" s="3" t="s">
        <v>258</v>
      </c>
    </row>
    <row r="4" ht="12.75">
      <c r="A4" s="3" t="s">
        <v>139</v>
      </c>
    </row>
    <row r="6" ht="12.75">
      <c r="A6" s="1" t="s">
        <v>239</v>
      </c>
    </row>
    <row r="7" ht="13.5" thickBot="1"/>
    <row r="8" spans="1:9" ht="13.5" thickTop="1">
      <c r="A8" s="1063" t="s">
        <v>130</v>
      </c>
      <c r="B8" s="1065" t="s">
        <v>96</v>
      </c>
      <c r="C8" s="1066"/>
      <c r="D8" s="1066"/>
      <c r="E8" s="1066"/>
      <c r="F8" s="1066"/>
      <c r="G8" s="1066"/>
      <c r="H8" s="1066"/>
      <c r="I8" s="1067"/>
    </row>
    <row r="9" spans="1:9" ht="13.5" thickBot="1">
      <c r="A9" s="1064"/>
      <c r="B9" s="685">
        <f>'General information'!$E$19</f>
        <v>0</v>
      </c>
      <c r="C9" s="686">
        <f>'General information'!$E$20</f>
        <v>0</v>
      </c>
      <c r="D9" s="686">
        <f>'General information'!$E$21</f>
        <v>0</v>
      </c>
      <c r="E9" s="686">
        <f>'General information'!$E$22</f>
        <v>0</v>
      </c>
      <c r="F9" s="686">
        <f>'General information'!$E$23</f>
        <v>0</v>
      </c>
      <c r="G9" s="686">
        <f>'General information'!E24</f>
        <v>0</v>
      </c>
      <c r="H9" s="686">
        <f>'General information'!E25</f>
        <v>0</v>
      </c>
      <c r="I9" s="687">
        <f>'General information'!E26</f>
        <v>0</v>
      </c>
    </row>
    <row r="10" spans="1:9" ht="13.5" thickTop="1">
      <c r="A10" s="116" t="str">
        <f>Introduction!B20</f>
        <v>Acquisition</v>
      </c>
      <c r="B10" s="118">
        <f>('Capital Costs'!$J$46+'Capital Costs'!$L$353)*'Capital Costs'!D9</f>
        <v>0</v>
      </c>
      <c r="C10" s="118">
        <f>('Capital Costs'!$J$46+'Capital Costs'!$L$353)*'Capital Costs'!D10</f>
        <v>0</v>
      </c>
      <c r="D10" s="118">
        <f>('Capital Costs'!$J$46+'Capital Costs'!$L$353)*'Capital Costs'!D11</f>
        <v>0</v>
      </c>
      <c r="E10" s="118">
        <f>('Capital Costs'!$J$46+'Capital Costs'!$L$353)*'Capital Costs'!D12</f>
        <v>0</v>
      </c>
      <c r="F10" s="118">
        <f>('Capital Costs'!$J$46+'Capital Costs'!$L$353)*'Capital Costs'!D13</f>
        <v>0</v>
      </c>
      <c r="G10" s="118">
        <f>('Capital Costs'!$J$46+'Capital Costs'!$L$353)*'Capital Costs'!D14</f>
        <v>0</v>
      </c>
      <c r="H10" s="118">
        <f>('Capital Costs'!$J$46+'Capital Costs'!$L$353)*'Capital Costs'!D15</f>
        <v>0</v>
      </c>
      <c r="I10" s="693">
        <f>('Capital Costs'!$J$46+'Capital Costs'!$L$353)*'Capital Costs'!D16</f>
        <v>0</v>
      </c>
    </row>
    <row r="11" spans="1:9" ht="12.75">
      <c r="A11" s="116" t="str">
        <f>Introduction!B21</f>
        <v>Characterization</v>
      </c>
      <c r="B11" s="118">
        <f>('Capital Costs'!$K$46+'Capital Costs'!$M$353)*'Capital Costs'!E9</f>
        <v>0</v>
      </c>
      <c r="C11" s="118">
        <f>('Capital Costs'!$K$46+'Capital Costs'!$M$353)*'Capital Costs'!E10</f>
        <v>0</v>
      </c>
      <c r="D11" s="118">
        <f>('Capital Costs'!$K$46+'Capital Costs'!$M$353)*'Capital Costs'!E11</f>
        <v>0</v>
      </c>
      <c r="E11" s="118">
        <f>('Capital Costs'!$K$46+'Capital Costs'!$M$353)*'Capital Costs'!E12</f>
        <v>0</v>
      </c>
      <c r="F11" s="118">
        <f>('Capital Costs'!$K$46+'Capital Costs'!$M$353)*'Capital Costs'!E13</f>
        <v>0</v>
      </c>
      <c r="G11" s="118">
        <f>('Capital Costs'!$K$46+'Capital Costs'!$M$353)*'Capital Costs'!E14</f>
        <v>0</v>
      </c>
      <c r="H11" s="118">
        <f>('Capital Costs'!$K$46+'Capital Costs'!$M$353)*'Capital Costs'!E15</f>
        <v>0</v>
      </c>
      <c r="I11" s="120">
        <f>('Capital Costs'!$K$46+'Capital Costs'!$M$353)*'Capital Costs'!E16</f>
        <v>0</v>
      </c>
    </row>
    <row r="12" spans="1:9" ht="12.75">
      <c r="A12" s="116" t="str">
        <f>Introduction!B22</f>
        <v>Safety duplication (or security duplication)</v>
      </c>
      <c r="B12" s="118">
        <f>('Capital Costs'!$L$46+'Capital Costs'!$N$353)*'Capital Costs'!F9</f>
        <v>0</v>
      </c>
      <c r="C12" s="118">
        <f>('Capital Costs'!$L$46+'Capital Costs'!$N$353)*'Capital Costs'!F10</f>
        <v>0</v>
      </c>
      <c r="D12" s="118">
        <f>('Capital Costs'!$L$46+'Capital Costs'!$N$353)*'Capital Costs'!F11</f>
        <v>0</v>
      </c>
      <c r="E12" s="118">
        <f>('Capital Costs'!$L$46+'Capital Costs'!$N$353)*'Capital Costs'!F12</f>
        <v>0</v>
      </c>
      <c r="F12" s="118">
        <f>('Capital Costs'!$L$46+'Capital Costs'!$N$353)*'Capital Costs'!F13</f>
        <v>0</v>
      </c>
      <c r="G12" s="118">
        <f>('Capital Costs'!$L$46+'Capital Costs'!$N$353)*'Capital Costs'!F14</f>
        <v>0</v>
      </c>
      <c r="H12" s="118">
        <f>('Capital Costs'!$L$46+'Capital Costs'!$N$353)*'Capital Costs'!F15</f>
        <v>0</v>
      </c>
      <c r="I12" s="120">
        <f>('Capital Costs'!$L$46+'Capital Costs'!$N$353)*'Capital Costs'!F16</f>
        <v>0</v>
      </c>
    </row>
    <row r="13" spans="1:9" ht="12.75">
      <c r="A13" s="116" t="str">
        <f>Introduction!B23</f>
        <v>Long term storage</v>
      </c>
      <c r="B13" s="118">
        <f>('Capital Costs'!$M$46+'Capital Costs'!$O$353)*'Capital Costs'!G9</f>
        <v>0</v>
      </c>
      <c r="C13" s="118">
        <f>('Capital Costs'!$M$46+'Capital Costs'!$O$353)*'Capital Costs'!G10</f>
        <v>0</v>
      </c>
      <c r="D13" s="118">
        <f>('Capital Costs'!$M$46+'Capital Costs'!$O$353)*'Capital Costs'!G11</f>
        <v>0</v>
      </c>
      <c r="E13" s="118">
        <f>('Capital Costs'!$M$46+'Capital Costs'!$O$353)*'Capital Costs'!G12</f>
        <v>0</v>
      </c>
      <c r="F13" s="118">
        <f>('Capital Costs'!$M$46+'Capital Costs'!$O$353)*'Capital Costs'!G13</f>
        <v>0</v>
      </c>
      <c r="G13" s="118">
        <f>('Capital Costs'!$M$46+'Capital Costs'!$O$353)*'Capital Costs'!G14</f>
        <v>0</v>
      </c>
      <c r="H13" s="118">
        <f>('Capital Costs'!$M$46+'Capital Costs'!$O$353)*'Capital Costs'!G15</f>
        <v>0</v>
      </c>
      <c r="I13" s="120">
        <f>('Capital Costs'!$M$46+'Capital Costs'!$O$353)*'Capital Costs'!G16</f>
        <v>0</v>
      </c>
    </row>
    <row r="14" spans="1:9" ht="12.75">
      <c r="A14" s="116" t="str">
        <f>Introduction!B24</f>
        <v>Medium term storage</v>
      </c>
      <c r="B14" s="118">
        <f>('Capital Costs'!$N$46+'Capital Costs'!$P$353)*'Capital Costs'!H9</f>
        <v>0</v>
      </c>
      <c r="C14" s="118">
        <f>('Capital Costs'!$N$46+'Capital Costs'!$P$353)*'Capital Costs'!H10</f>
        <v>0</v>
      </c>
      <c r="D14" s="118">
        <f>('Capital Costs'!$N$46+'Capital Costs'!$P$353)*'Capital Costs'!H11</f>
        <v>0</v>
      </c>
      <c r="E14" s="118">
        <f>('Capital Costs'!$N$46+'Capital Costs'!$P$353)*'Capital Costs'!H12</f>
        <v>0</v>
      </c>
      <c r="F14" s="118">
        <f>('Capital Costs'!$N$46+'Capital Costs'!$P$353)*'Capital Costs'!H13</f>
        <v>0</v>
      </c>
      <c r="G14" s="118">
        <f>('Capital Costs'!$N$46+'Capital Costs'!$P$353)*'Capital Costs'!H14</f>
        <v>0</v>
      </c>
      <c r="H14" s="118">
        <f>('Capital Costs'!$N$46+'Capital Costs'!$P$353)*'Capital Costs'!H15</f>
        <v>0</v>
      </c>
      <c r="I14" s="120">
        <f>('Capital Costs'!$N$46+'Capital Costs'!$P$353)*'Capital Costs'!H16</f>
        <v>0</v>
      </c>
    </row>
    <row r="15" spans="1:9" ht="12.75">
      <c r="A15" s="116" t="str">
        <f>Introduction!B25</f>
        <v>Germination testing (or viability testing)</v>
      </c>
      <c r="B15" s="118">
        <f>('Capital Costs'!$O$46+'Capital Costs'!$Q$353)*'Capital Costs'!I9</f>
        <v>0</v>
      </c>
      <c r="C15" s="118">
        <f>('Capital Costs'!$O$46+'Capital Costs'!$Q$353)*'Capital Costs'!I10</f>
        <v>0</v>
      </c>
      <c r="D15" s="118">
        <f>('Capital Costs'!$O$46+'Capital Costs'!$Q$353)*'Capital Costs'!I11</f>
        <v>0</v>
      </c>
      <c r="E15" s="118">
        <f>('Capital Costs'!$O$46+'Capital Costs'!$Q$353)*'Capital Costs'!I12</f>
        <v>0</v>
      </c>
      <c r="F15" s="118">
        <f>('Capital Costs'!$O$46+'Capital Costs'!$Q$353)*'Capital Costs'!I13</f>
        <v>0</v>
      </c>
      <c r="G15" s="118">
        <f>('Capital Costs'!$O$46+'Capital Costs'!$Q$353)*'Capital Costs'!I14</f>
        <v>0</v>
      </c>
      <c r="H15" s="118">
        <f>('Capital Costs'!$O$46+'Capital Costs'!$Q$353)*'Capital Costs'!I15</f>
        <v>0</v>
      </c>
      <c r="I15" s="120">
        <f>('Capital Costs'!$O$46+'Capital Costs'!$Q$353)*'Capital Costs'!I16</f>
        <v>0</v>
      </c>
    </row>
    <row r="16" spans="1:9" ht="12.75">
      <c r="A16" s="116" t="str">
        <f>Introduction!B26</f>
        <v>Regeneration (or multiplication)</v>
      </c>
      <c r="B16" s="118">
        <f>('Capital Costs'!$P$46+'Capital Costs'!$R$353)*'Capital Costs'!J9</f>
        <v>0</v>
      </c>
      <c r="C16" s="118">
        <f>('Capital Costs'!$P$46+'Capital Costs'!$R$353)*'Capital Costs'!J10</f>
        <v>0</v>
      </c>
      <c r="D16" s="118">
        <f>('Capital Costs'!$P$46+'Capital Costs'!$R$353)*'Capital Costs'!J11</f>
        <v>0</v>
      </c>
      <c r="E16" s="118">
        <f>('Capital Costs'!$P$46+'Capital Costs'!$R$353)*'Capital Costs'!J12</f>
        <v>0</v>
      </c>
      <c r="F16" s="118">
        <f>('Capital Costs'!$P$46+'Capital Costs'!$R$353)*'Capital Costs'!J13</f>
        <v>0</v>
      </c>
      <c r="G16" s="118">
        <f>('Capital Costs'!$P$46+'Capital Costs'!$R$353)*'Capital Costs'!J14</f>
        <v>0</v>
      </c>
      <c r="H16" s="118">
        <f>('Capital Costs'!$P$46+'Capital Costs'!$R$353)*'Capital Costs'!J15</f>
        <v>0</v>
      </c>
      <c r="I16" s="120">
        <f>('Capital Costs'!$P$46+'Capital Costs'!$R$353)*'Capital Costs'!J16</f>
        <v>0</v>
      </c>
    </row>
    <row r="17" spans="1:9" ht="12.75">
      <c r="A17" s="116" t="str">
        <f>Introduction!B27</f>
        <v>Seed processing</v>
      </c>
      <c r="B17" s="118">
        <f>('Capital Costs'!$Q$46+'Capital Costs'!$S$353)*'Capital Costs'!K9</f>
        <v>0</v>
      </c>
      <c r="C17" s="118">
        <f>('Capital Costs'!$Q$46+'Capital Costs'!$S$353)*'Capital Costs'!K10</f>
        <v>0</v>
      </c>
      <c r="D17" s="118">
        <f>('Capital Costs'!$Q$46+'Capital Costs'!$S$353)*'Capital Costs'!K11</f>
        <v>0</v>
      </c>
      <c r="E17" s="118">
        <f>('Capital Costs'!$Q$46+'Capital Costs'!$S$353)*'Capital Costs'!K12</f>
        <v>0</v>
      </c>
      <c r="F17" s="118">
        <f>('Capital Costs'!$Q$46+'Capital Costs'!$S$353)*'Capital Costs'!K13</f>
        <v>0</v>
      </c>
      <c r="G17" s="118">
        <f>('Capital Costs'!$Q$46+'Capital Costs'!$S$353)*'Capital Costs'!K14</f>
        <v>0</v>
      </c>
      <c r="H17" s="118">
        <f>('Capital Costs'!$Q$46+'Capital Costs'!$S$353)*'Capital Costs'!K15</f>
        <v>0</v>
      </c>
      <c r="I17" s="120">
        <f>('Capital Costs'!$Q$46+'Capital Costs'!$S$353)*'Capital Costs'!K16</f>
        <v>0</v>
      </c>
    </row>
    <row r="18" spans="1:9" ht="12.75">
      <c r="A18" s="116" t="str">
        <f>Introduction!B28</f>
        <v>Seed health testing</v>
      </c>
      <c r="B18" s="118">
        <f>('Capital Costs'!$R$46+'Capital Costs'!$T$353)*'Capital Costs'!L9</f>
        <v>0</v>
      </c>
      <c r="C18" s="118">
        <f>('Capital Costs'!$R$46+'Capital Costs'!$T$353)*'Capital Costs'!L10</f>
        <v>0</v>
      </c>
      <c r="D18" s="118">
        <f>('Capital Costs'!$R$46+'Capital Costs'!$T$353)*'Capital Costs'!L11</f>
        <v>0</v>
      </c>
      <c r="E18" s="118">
        <f>('Capital Costs'!$R$46+'Capital Costs'!$T$353)*'Capital Costs'!L12</f>
        <v>0</v>
      </c>
      <c r="F18" s="118">
        <f>('Capital Costs'!$R$46+'Capital Costs'!$T$353)*'Capital Costs'!L13</f>
        <v>0</v>
      </c>
      <c r="G18" s="118">
        <f>('Capital Costs'!$R$46+'Capital Costs'!$T$353)*'Capital Costs'!L14</f>
        <v>0</v>
      </c>
      <c r="H18" s="118">
        <f>('Capital Costs'!$R$46+'Capital Costs'!$T$353)*'Capital Costs'!L15</f>
        <v>0</v>
      </c>
      <c r="I18" s="120">
        <f>('Capital Costs'!$R$46+'Capital Costs'!$T$353)*'Capital Costs'!L16</f>
        <v>0</v>
      </c>
    </row>
    <row r="19" spans="1:9" ht="12.75">
      <c r="A19" s="116" t="str">
        <f>Introduction!B29</f>
        <v>Dissemination (or distribution)</v>
      </c>
      <c r="B19" s="118">
        <f>('Capital Costs'!$S$46+'Capital Costs'!$U$353)*'Capital Costs'!M9</f>
        <v>0</v>
      </c>
      <c r="C19" s="118">
        <f>('Capital Costs'!$S$46+'Capital Costs'!$U$353)*'Capital Costs'!M10</f>
        <v>0</v>
      </c>
      <c r="D19" s="118">
        <f>('Capital Costs'!$S$46+'Capital Costs'!$U$353)*'Capital Costs'!M11</f>
        <v>0</v>
      </c>
      <c r="E19" s="118">
        <f>('Capital Costs'!$S$46+'Capital Costs'!$U$353)*'Capital Costs'!M12</f>
        <v>0</v>
      </c>
      <c r="F19" s="118">
        <f>('Capital Costs'!$S$46+'Capital Costs'!$U$353)*'Capital Costs'!M13</f>
        <v>0</v>
      </c>
      <c r="G19" s="118">
        <f>('Capital Costs'!$S$46+'Capital Costs'!$U$353)*'Capital Costs'!M14</f>
        <v>0</v>
      </c>
      <c r="H19" s="118">
        <f>('Capital Costs'!$S$46+'Capital Costs'!$U$353)*'Capital Costs'!M15</f>
        <v>0</v>
      </c>
      <c r="I19" s="120">
        <f>('Capital Costs'!$S$46+'Capital Costs'!$U$353)*'Capital Costs'!M16</f>
        <v>0</v>
      </c>
    </row>
    <row r="20" spans="1:9" ht="12.75">
      <c r="A20" s="116" t="str">
        <f>Introduction!B30</f>
        <v>Information and data management</v>
      </c>
      <c r="B20" s="118">
        <f>('Capital Costs'!$T$46+'Capital Costs'!$V$353)*'Capital Costs'!N9</f>
        <v>0</v>
      </c>
      <c r="C20" s="118">
        <f>('Capital Costs'!$T$46+'Capital Costs'!$V$353)*'Capital Costs'!N10</f>
        <v>0</v>
      </c>
      <c r="D20" s="118">
        <f>('Capital Costs'!$T$46+'Capital Costs'!$V$353)*'Capital Costs'!N11</f>
        <v>0</v>
      </c>
      <c r="E20" s="118">
        <f>('Capital Costs'!$T$46+'Capital Costs'!$V$353)*'Capital Costs'!N12</f>
        <v>0</v>
      </c>
      <c r="F20" s="118">
        <f>('Capital Costs'!$T$46+'Capital Costs'!$V$353)*'Capital Costs'!N13</f>
        <v>0</v>
      </c>
      <c r="G20" s="118">
        <f>('Capital Costs'!$T$46+'Capital Costs'!$V$353)*'Capital Costs'!N14</f>
        <v>0</v>
      </c>
      <c r="H20" s="118">
        <f>('Capital Costs'!$T$46+'Capital Costs'!$V$353)*'Capital Costs'!N15</f>
        <v>0</v>
      </c>
      <c r="I20" s="120">
        <f>('Capital Costs'!$T$46+'Capital Costs'!$V$353)*'Capital Costs'!N16</f>
        <v>0</v>
      </c>
    </row>
    <row r="21" spans="1:9" ht="12.75">
      <c r="A21" s="116" t="str">
        <f>Introduction!B31</f>
        <v>General management</v>
      </c>
      <c r="B21" s="118">
        <f>('Capital Costs'!$U$46+'Capital Costs'!$W$353)*'Capital Costs'!O9</f>
        <v>0</v>
      </c>
      <c r="C21" s="118">
        <f>('Capital Costs'!$U$46+'Capital Costs'!$W$353)*'Capital Costs'!O10</f>
        <v>0</v>
      </c>
      <c r="D21" s="118">
        <f>('Capital Costs'!$U$46+'Capital Costs'!$W$353)*'Capital Costs'!O11</f>
        <v>0</v>
      </c>
      <c r="E21" s="118">
        <f>('Capital Costs'!$U$46+'Capital Costs'!$W$353)*'Capital Costs'!O12</f>
        <v>0</v>
      </c>
      <c r="F21" s="118">
        <f>('Capital Costs'!$U$46+'Capital Costs'!$W$353)*'Capital Costs'!O13</f>
        <v>0</v>
      </c>
      <c r="G21" s="118">
        <f>('Capital Costs'!$U$46+'Capital Costs'!$W$353)*'Capital Costs'!O14</f>
        <v>0</v>
      </c>
      <c r="H21" s="118">
        <f>('Capital Costs'!$U$46+'Capital Costs'!$W$353)*'Capital Costs'!O15</f>
        <v>0</v>
      </c>
      <c r="I21" s="120">
        <f>('Capital Costs'!$U$46+'Capital Costs'!$W$353)*'Capital Costs'!O16</f>
        <v>0</v>
      </c>
    </row>
    <row r="22" spans="1:9" ht="12.75">
      <c r="A22" s="116" t="str">
        <f>Introduction!B32</f>
        <v>Other 1</v>
      </c>
      <c r="B22" s="118">
        <f>('Capital Costs'!$V$46+'Capital Costs'!$X$353)*'Capital Costs'!P9</f>
        <v>0</v>
      </c>
      <c r="C22" s="118">
        <f>('Capital Costs'!$V$46+'Capital Costs'!$X$353)*'Capital Costs'!P10</f>
        <v>0</v>
      </c>
      <c r="D22" s="118">
        <f>('Capital Costs'!$V$46+'Capital Costs'!$X$353)*'Capital Costs'!P11</f>
        <v>0</v>
      </c>
      <c r="E22" s="118">
        <f>('Capital Costs'!$V$46+'Capital Costs'!$X$353)*'Capital Costs'!P12</f>
        <v>0</v>
      </c>
      <c r="F22" s="118">
        <f>('Capital Costs'!$V$46+'Capital Costs'!$X$353)*'Capital Costs'!P13</f>
        <v>0</v>
      </c>
      <c r="G22" s="118">
        <f>('Capital Costs'!$V$46+'Capital Costs'!$X$353)*'Capital Costs'!P14</f>
        <v>0</v>
      </c>
      <c r="H22" s="118">
        <f>('Capital Costs'!$V$46+'Capital Costs'!$X$353)*'Capital Costs'!P15</f>
        <v>0</v>
      </c>
      <c r="I22" s="120">
        <f>('Capital Costs'!$V$46+'Capital Costs'!$X$353)*'Capital Costs'!P16</f>
        <v>0</v>
      </c>
    </row>
    <row r="23" spans="1:9" ht="13.5" thickBot="1">
      <c r="A23" s="116" t="str">
        <f>Introduction!B33</f>
        <v>Other 2</v>
      </c>
      <c r="B23" s="118">
        <f>('Capital Costs'!$W$46+'Capital Costs'!$Y$353)*'Capital Costs'!Q9</f>
        <v>0</v>
      </c>
      <c r="C23" s="118">
        <f>('Capital Costs'!$W$46+'Capital Costs'!$Y$353)*'Capital Costs'!Q10</f>
        <v>0</v>
      </c>
      <c r="D23" s="118">
        <f>('Capital Costs'!$W$46+'Capital Costs'!$Y$353)*'Capital Costs'!Q11</f>
        <v>0</v>
      </c>
      <c r="E23" s="118">
        <f>('Capital Costs'!$W$46+'Capital Costs'!$Y$353)*'Capital Costs'!Q12</f>
        <v>0</v>
      </c>
      <c r="F23" s="118">
        <f>('Capital Costs'!$W$46+'Capital Costs'!$Y$353)*'Capital Costs'!Q13</f>
        <v>0</v>
      </c>
      <c r="G23" s="118">
        <f>('Capital Costs'!$W$46+'Capital Costs'!$Y$353)*'Capital Costs'!Q14</f>
        <v>0</v>
      </c>
      <c r="H23" s="118">
        <f>('Capital Costs'!$W$46+'Capital Costs'!$Y$353)*'Capital Costs'!Q15</f>
        <v>0</v>
      </c>
      <c r="I23" s="123">
        <f>('Capital Costs'!$W$46+'Capital Costs'!$Y$353)*'Capital Costs'!Q16</f>
        <v>0</v>
      </c>
    </row>
    <row r="24" spans="1:9" ht="14.25" thickBot="1" thickTop="1">
      <c r="A24" s="125" t="s">
        <v>41</v>
      </c>
      <c r="B24" s="126">
        <f>SUM(B10:B23)</f>
        <v>0</v>
      </c>
      <c r="C24" s="126">
        <f>SUM(C10:C23)</f>
        <v>0</v>
      </c>
      <c r="D24" s="126">
        <f aca="true" t="shared" si="0" ref="D24:I24">SUM(D12:D23)</f>
        <v>0</v>
      </c>
      <c r="E24" s="126">
        <f t="shared" si="0"/>
        <v>0</v>
      </c>
      <c r="F24" s="127">
        <f t="shared" si="0"/>
        <v>0</v>
      </c>
      <c r="G24" s="127">
        <f t="shared" si="0"/>
        <v>0</v>
      </c>
      <c r="H24" s="127">
        <f t="shared" si="0"/>
        <v>0</v>
      </c>
      <c r="I24" s="127">
        <f t="shared" si="0"/>
        <v>0</v>
      </c>
    </row>
    <row r="25" spans="1:6" ht="13.5" thickTop="1">
      <c r="A25" s="6"/>
      <c r="B25" s="129"/>
      <c r="C25" s="129"/>
      <c r="D25" s="129"/>
      <c r="E25" s="129"/>
      <c r="F25" s="129"/>
    </row>
    <row r="26" ht="12.75">
      <c r="A26" s="124" t="s">
        <v>240</v>
      </c>
    </row>
    <row r="27" ht="13.5" thickBot="1"/>
    <row r="28" spans="1:9" ht="13.5" thickTop="1">
      <c r="A28" s="1063" t="s">
        <v>130</v>
      </c>
      <c r="B28" s="1065" t="s">
        <v>96</v>
      </c>
      <c r="C28" s="1066"/>
      <c r="D28" s="1066"/>
      <c r="E28" s="1066"/>
      <c r="F28" s="1066"/>
      <c r="G28" s="1066"/>
      <c r="H28" s="1066"/>
      <c r="I28" s="1067"/>
    </row>
    <row r="29" spans="1:9" ht="13.5" thickBot="1">
      <c r="A29" s="1064"/>
      <c r="B29" s="685">
        <f>'General information'!$E$19</f>
        <v>0</v>
      </c>
      <c r="C29" s="686">
        <f>'General information'!$E$20</f>
        <v>0</v>
      </c>
      <c r="D29" s="686">
        <f>'General information'!$E$21</f>
        <v>0</v>
      </c>
      <c r="E29" s="686">
        <f>'General information'!$E$22</f>
        <v>0</v>
      </c>
      <c r="F29" s="686">
        <f>'General information'!$E$23</f>
        <v>0</v>
      </c>
      <c r="G29" s="686">
        <f>'General information'!E24</f>
        <v>0</v>
      </c>
      <c r="H29" s="686">
        <f>'General information'!E25</f>
        <v>0</v>
      </c>
      <c r="I29" s="687">
        <f>'General information'!E26</f>
        <v>0</v>
      </c>
    </row>
    <row r="30" spans="1:9" ht="13.5" thickTop="1">
      <c r="A30" s="116" t="str">
        <f>Introduction!B20</f>
        <v>Acquisition</v>
      </c>
      <c r="B30" s="118">
        <f>'Labor-Qfx'!G66*'Labor-Qfx'!C10</f>
        <v>0</v>
      </c>
      <c r="C30" s="118">
        <f>'Labor-Qfx'!$G$66*'Labor-Qfx'!C11</f>
        <v>0</v>
      </c>
      <c r="D30" s="118">
        <f>'Labor-Qfx'!$G$66*'Labor-Qfx'!C12</f>
        <v>0</v>
      </c>
      <c r="E30" s="118">
        <f>'Labor-Qfx'!$G$66*'Labor-Qfx'!C13</f>
        <v>0</v>
      </c>
      <c r="F30" s="118">
        <f>'Labor-Qfx'!$G$66*'Labor-Qfx'!C14</f>
        <v>0</v>
      </c>
      <c r="G30" s="118">
        <f>'Labor-Qfx'!$G$66*'Labor-Qfx'!C15</f>
        <v>0</v>
      </c>
      <c r="H30" s="118">
        <f>'Labor-Qfx'!$G$66*'Labor-Qfx'!C16</f>
        <v>0</v>
      </c>
      <c r="I30" s="693">
        <f>'Labor-Qfx'!$G$66*'Labor-Qfx'!C17</f>
        <v>0</v>
      </c>
    </row>
    <row r="31" spans="1:9" ht="12.75">
      <c r="A31" s="116" t="str">
        <f>Introduction!B21</f>
        <v>Characterization</v>
      </c>
      <c r="B31" s="118">
        <f>'Labor-Qfx'!H66*'General information'!$G$19</f>
        <v>0</v>
      </c>
      <c r="C31" s="118">
        <f>'Labor-Qfx'!$H$66*'General information'!$G$20</f>
        <v>0</v>
      </c>
      <c r="D31" s="118">
        <f>'Labor-Qfx'!$H$66*'General information'!$G$21</f>
        <v>0</v>
      </c>
      <c r="E31" s="118">
        <f>'Labor-Qfx'!$H$66*'General information'!$G$22</f>
        <v>0</v>
      </c>
      <c r="F31" s="118">
        <f>'Labor-Qfx'!$H$66*'General information'!$G$23</f>
        <v>0</v>
      </c>
      <c r="G31" s="118">
        <f>'Labor-Qfx'!$H$66*'General information'!$G$24</f>
        <v>0</v>
      </c>
      <c r="H31" s="118">
        <f>'Labor-Qfx'!$H$66*'General information'!$G$25</f>
        <v>0</v>
      </c>
      <c r="I31" s="120">
        <f>'Labor-Qfx'!$H$66*'General information'!$G$26</f>
        <v>0</v>
      </c>
    </row>
    <row r="32" spans="1:9" ht="12.75">
      <c r="A32" s="116" t="str">
        <f>Introduction!B22</f>
        <v>Safety duplication (or security duplication)</v>
      </c>
      <c r="B32" s="118">
        <f>'Labor-Qfx'!I66*'Labor-Qfx'!E10</f>
        <v>0</v>
      </c>
      <c r="C32" s="118">
        <f>'Labor-Qfx'!$I$66*'Labor-Qfx'!E11</f>
        <v>0</v>
      </c>
      <c r="D32" s="118">
        <f>'Labor-Qfx'!$I$66*'Labor-Qfx'!E12</f>
        <v>0</v>
      </c>
      <c r="E32" s="118">
        <f>'Labor-Qfx'!$I$66*'Labor-Qfx'!E13</f>
        <v>0</v>
      </c>
      <c r="F32" s="118">
        <f>'Labor-Qfx'!$I$66*'Labor-Qfx'!E14</f>
        <v>0</v>
      </c>
      <c r="G32" s="118">
        <f>'Labor-Qfx'!$I$66*'Labor-Qfx'!E15</f>
        <v>0</v>
      </c>
      <c r="H32" s="118">
        <f>'Labor-Qfx'!$I$66*'Labor-Qfx'!E16</f>
        <v>0</v>
      </c>
      <c r="I32" s="120">
        <f>'Labor-Qfx'!$I$66*'Labor-Qfx'!E17</f>
        <v>0</v>
      </c>
    </row>
    <row r="33" spans="1:9" ht="12.75">
      <c r="A33" s="116" t="str">
        <f>Introduction!B23</f>
        <v>Long term storage</v>
      </c>
      <c r="B33" s="118">
        <f>'Labor-Qfx'!J66*'Labor-Qfx'!F10</f>
        <v>0</v>
      </c>
      <c r="C33" s="118">
        <f>'Labor-Qfx'!$J$66*'Labor-Qfx'!F11</f>
        <v>0</v>
      </c>
      <c r="D33" s="118">
        <f>'Labor-Qfx'!$J$66*'Labor-Qfx'!F12</f>
        <v>0</v>
      </c>
      <c r="E33" s="118">
        <f>'Labor-Qfx'!$J$66*'Labor-Qfx'!F13</f>
        <v>0</v>
      </c>
      <c r="F33" s="118">
        <f>'Labor-Qfx'!$J$66*'Labor-Qfx'!F14</f>
        <v>0</v>
      </c>
      <c r="G33" s="118">
        <f>'Labor-Qfx'!$J$66*'Labor-Qfx'!F15</f>
        <v>0</v>
      </c>
      <c r="H33" s="118">
        <f>'Labor-Qfx'!$J$66*'Labor-Qfx'!F16</f>
        <v>0</v>
      </c>
      <c r="I33" s="120">
        <f>'Labor-Qfx'!$J$66*'Labor-Qfx'!F17</f>
        <v>0</v>
      </c>
    </row>
    <row r="34" spans="1:9" ht="12.75">
      <c r="A34" s="116" t="str">
        <f>Introduction!B24</f>
        <v>Medium term storage</v>
      </c>
      <c r="B34" s="118">
        <f>'Labor-Qfx'!K66*'General information'!$G$19</f>
        <v>0</v>
      </c>
      <c r="C34" s="118">
        <f>'Labor-Qfx'!$K$66*'General information'!$G$20</f>
        <v>0</v>
      </c>
      <c r="D34" s="118">
        <f>'Labor-Qfx'!$K$66*'General information'!$G$21</f>
        <v>0</v>
      </c>
      <c r="E34" s="118">
        <f>'Labor-Qfx'!$K$66*'General information'!$G$22</f>
        <v>0</v>
      </c>
      <c r="F34" s="118">
        <f>'Labor-Qfx'!$K$66*'General information'!$G$23</f>
        <v>0</v>
      </c>
      <c r="G34" s="118">
        <f>'Labor-Qfx'!$K$66*'General information'!$G$24</f>
        <v>0</v>
      </c>
      <c r="H34" s="118">
        <f>'Labor-Qfx'!$K$66*'General information'!$G$25</f>
        <v>0</v>
      </c>
      <c r="I34" s="120">
        <f>'Labor-Qfx'!$K$66*'General information'!$G$26</f>
        <v>0</v>
      </c>
    </row>
    <row r="35" spans="1:9" ht="12.75">
      <c r="A35" s="116" t="str">
        <f>Introduction!B25</f>
        <v>Germination testing (or viability testing)</v>
      </c>
      <c r="B35" s="118">
        <f>'Labor-Qfx'!L66*'Labor-Qfx'!H10</f>
        <v>0</v>
      </c>
      <c r="C35" s="118">
        <f>'Labor-Qfx'!$L$66*'Labor-Qfx'!H11</f>
        <v>0</v>
      </c>
      <c r="D35" s="118">
        <f>'Labor-Qfx'!$L$66*'Labor-Qfx'!H12</f>
        <v>0</v>
      </c>
      <c r="E35" s="118">
        <f>'Labor-Qfx'!$L$66*'Labor-Qfx'!H13</f>
        <v>0</v>
      </c>
      <c r="F35" s="118">
        <f>'Labor-Qfx'!$L$66*'Labor-Qfx'!H14</f>
        <v>0</v>
      </c>
      <c r="G35" s="118">
        <f>'Labor-Qfx'!$L$66*'Labor-Qfx'!H15</f>
        <v>0</v>
      </c>
      <c r="H35" s="118">
        <f>'Labor-Qfx'!$L$66*'Labor-Qfx'!H16</f>
        <v>0</v>
      </c>
      <c r="I35" s="120">
        <f>'Labor-Qfx'!$L$66*'Labor-Qfx'!H17</f>
        <v>0</v>
      </c>
    </row>
    <row r="36" spans="1:9" ht="12.75">
      <c r="A36" s="116" t="str">
        <f>Introduction!B26</f>
        <v>Regeneration (or multiplication)</v>
      </c>
      <c r="B36" s="118">
        <f>'Labor-Qfx'!M66*'General information'!G19</f>
        <v>0</v>
      </c>
      <c r="C36" s="118">
        <f>'Labor-Qfx'!$M$66*'Labor-Qfx'!$I$11</f>
        <v>0</v>
      </c>
      <c r="D36" s="118">
        <f>'Labor-Qfx'!$M$66*'Labor-Qfx'!$I$12</f>
        <v>0</v>
      </c>
      <c r="E36" s="118">
        <f>'Labor-Qfx'!$M$66*'Labor-Qfx'!$I$13</f>
        <v>0</v>
      </c>
      <c r="F36" s="118">
        <f>'Labor-Qfx'!$M$66*'Labor-Qfx'!$I$14</f>
        <v>0</v>
      </c>
      <c r="G36" s="118">
        <f>'Labor-Qfx'!$M$66*'Labor-Qfx'!$I$15</f>
        <v>0</v>
      </c>
      <c r="H36" s="118">
        <f>'Labor-Qfx'!$M$66*'Labor-Qfx'!$I$16</f>
        <v>0</v>
      </c>
      <c r="I36" s="120">
        <f>'Labor-Qfx'!$M$66*'Labor-Qfx'!$I$17</f>
        <v>0</v>
      </c>
    </row>
    <row r="37" spans="1:9" ht="12.75">
      <c r="A37" s="116" t="str">
        <f>Introduction!B27</f>
        <v>Seed processing</v>
      </c>
      <c r="B37" s="118">
        <f>'Labor-Qfx'!N66*'General information'!$G$19</f>
        <v>0</v>
      </c>
      <c r="C37" s="118">
        <f>'Labor-Qfx'!$N$66*'General information'!$G$20</f>
        <v>0</v>
      </c>
      <c r="D37" s="118">
        <f>'Labor-Qfx'!$N$66*'General information'!$G$21</f>
        <v>0</v>
      </c>
      <c r="E37" s="118">
        <f>'Labor-Qfx'!$N$66*'General information'!$G$22</f>
        <v>0</v>
      </c>
      <c r="F37" s="118">
        <f>'Labor-Qfx'!$N$66*'General information'!$G$23</f>
        <v>0</v>
      </c>
      <c r="G37" s="118">
        <f>'Labor-Qfx'!$N$66*'General information'!$G$24</f>
        <v>0</v>
      </c>
      <c r="H37" s="118">
        <f>'Labor-Qfx'!$N$66*'General information'!$G$25</f>
        <v>0</v>
      </c>
      <c r="I37" s="120">
        <f>'Labor-Qfx'!$N$66*'General information'!$G$26</f>
        <v>0</v>
      </c>
    </row>
    <row r="38" spans="1:9" ht="12.75">
      <c r="A38" s="116" t="str">
        <f>Introduction!B28</f>
        <v>Seed health testing</v>
      </c>
      <c r="B38" s="118">
        <f>'Labor-Qfx'!O66*'General information'!$G$19</f>
        <v>0</v>
      </c>
      <c r="C38" s="118">
        <f>'Labor-Qfx'!$O$66*'General information'!$G$20</f>
        <v>0</v>
      </c>
      <c r="D38" s="118">
        <f>'Labor-Qfx'!$O$66*'General information'!$G$21</f>
        <v>0</v>
      </c>
      <c r="E38" s="118">
        <f>'Labor-Qfx'!$O$66*'General information'!$G$22</f>
        <v>0</v>
      </c>
      <c r="F38" s="118">
        <f>'Labor-Qfx'!$O$66*'General information'!$G$23</f>
        <v>0</v>
      </c>
      <c r="G38" s="118">
        <f>'Labor-Qfx'!$O$66*'General information'!$G$24</f>
        <v>0</v>
      </c>
      <c r="H38" s="118">
        <f>'Labor-Qfx'!$O$66*'General information'!$G$25</f>
        <v>0</v>
      </c>
      <c r="I38" s="120">
        <f>'Labor-Qfx'!$O$66*'General information'!$G$26</f>
        <v>0</v>
      </c>
    </row>
    <row r="39" spans="1:9" ht="12.75">
      <c r="A39" s="116" t="str">
        <f>Introduction!B29</f>
        <v>Dissemination (or distribution)</v>
      </c>
      <c r="B39" s="118">
        <f>'Labor-Qfx'!P66*'General information'!$G$19</f>
        <v>0</v>
      </c>
      <c r="C39" s="118">
        <f>'Labor-Qfx'!$P$66*'General information'!$G$20</f>
        <v>0</v>
      </c>
      <c r="D39" s="118">
        <f>'Labor-Qfx'!$P$66*'General information'!$G$21</f>
        <v>0</v>
      </c>
      <c r="E39" s="118">
        <f>'Labor-Qfx'!$P$66*'General information'!$G$22</f>
        <v>0</v>
      </c>
      <c r="F39" s="118">
        <f>'Labor-Qfx'!$P$66*'General information'!$G$23</f>
        <v>0</v>
      </c>
      <c r="G39" s="118">
        <f>'Labor-Qfx'!$P$66*'General information'!$G$24</f>
        <v>0</v>
      </c>
      <c r="H39" s="118">
        <f>'Labor-Qfx'!$P$66*'General information'!$G$25</f>
        <v>0</v>
      </c>
      <c r="I39" s="120">
        <f>'Labor-Qfx'!$P$66*'General information'!$G$26</f>
        <v>0</v>
      </c>
    </row>
    <row r="40" spans="1:9" ht="12.75">
      <c r="A40" s="116" t="str">
        <f>Introduction!B30</f>
        <v>Information and data management</v>
      </c>
      <c r="B40" s="118">
        <f>'Labor-Qfx'!Q66*'General information'!$G$19</f>
        <v>0</v>
      </c>
      <c r="C40" s="118">
        <f>'Labor-Qfx'!$Q$66*'General information'!$G$20</f>
        <v>0</v>
      </c>
      <c r="D40" s="118">
        <f>'Labor-Qfx'!$Q$66*'General information'!$G$21</f>
        <v>0</v>
      </c>
      <c r="E40" s="118">
        <f>'Labor-Qfx'!$Q$66*'General information'!$G$22</f>
        <v>0</v>
      </c>
      <c r="F40" s="118">
        <f>'Labor-Qfx'!$Q$66*'General information'!$G$23</f>
        <v>0</v>
      </c>
      <c r="G40" s="118">
        <f>'Labor-Qfx'!$Q$66*'General information'!$G$24</f>
        <v>0</v>
      </c>
      <c r="H40" s="118">
        <f>'Labor-Qfx'!$Q$66*'General information'!$G$25</f>
        <v>0</v>
      </c>
      <c r="I40" s="120">
        <f>'Labor-Qfx'!$Q$66*'General information'!$G$26</f>
        <v>0</v>
      </c>
    </row>
    <row r="41" spans="1:9" ht="12.75">
      <c r="A41" s="116" t="str">
        <f>Introduction!B31</f>
        <v>General management</v>
      </c>
      <c r="B41" s="118">
        <f>'Labor-Qfx'!R66*'General information'!$G$19</f>
        <v>0</v>
      </c>
      <c r="C41" s="118">
        <f>'Labor-Qfx'!$R$66*'General information'!$G$20</f>
        <v>0</v>
      </c>
      <c r="D41" s="118">
        <f>'Labor-Qfx'!$R$66*'General information'!$G$21</f>
        <v>0</v>
      </c>
      <c r="E41" s="118">
        <f>'Labor-Qfx'!$R$66*'General information'!$G$22</f>
        <v>0</v>
      </c>
      <c r="F41" s="118">
        <f>'Labor-Qfx'!$R$66*'General information'!$G$23</f>
        <v>0</v>
      </c>
      <c r="G41" s="118">
        <f>'Labor-Qfx'!$R$66*'General information'!$G$24</f>
        <v>0</v>
      </c>
      <c r="H41" s="118">
        <f>'Labor-Qfx'!$R$66*'General information'!$G$25</f>
        <v>0</v>
      </c>
      <c r="I41" s="120">
        <f>'Labor-Qfx'!$R$66*'General information'!$G$26</f>
        <v>0</v>
      </c>
    </row>
    <row r="42" spans="1:9" ht="12.75">
      <c r="A42" s="116" t="str">
        <f>Introduction!B32</f>
        <v>Other 1</v>
      </c>
      <c r="B42" s="118">
        <f>'Labor-Qfx'!S66*'General information'!$G$19</f>
        <v>0</v>
      </c>
      <c r="C42" s="118">
        <f>'Labor-Qfx'!$S$66*'General information'!$G$20</f>
        <v>0</v>
      </c>
      <c r="D42" s="118">
        <f>'Labor-Qfx'!$S$66*'General information'!$G$21</f>
        <v>0</v>
      </c>
      <c r="E42" s="118">
        <f>'Labor-Qfx'!$S$66*'General information'!$G$22</f>
        <v>0</v>
      </c>
      <c r="F42" s="118">
        <f>'Labor-Qfx'!$S$66*'General information'!$G$23</f>
        <v>0</v>
      </c>
      <c r="G42" s="118">
        <f>'Labor-Qfx'!$S$66*'General information'!$G$24</f>
        <v>0</v>
      </c>
      <c r="H42" s="118">
        <f>'Labor-Qfx'!$S$66*'General information'!$G$25</f>
        <v>0</v>
      </c>
      <c r="I42" s="120">
        <f>'Labor-Qfx'!$S$66*'General information'!$G$26</f>
        <v>0</v>
      </c>
    </row>
    <row r="43" spans="1:9" ht="13.5" thickBot="1">
      <c r="A43" s="116" t="str">
        <f>Introduction!B33</f>
        <v>Other 2</v>
      </c>
      <c r="B43" s="118">
        <f>'Labor-Qfx'!T66*'General information'!$G$19</f>
        <v>0</v>
      </c>
      <c r="C43" s="118">
        <f>'Labor-Qfx'!$T$66*'General information'!$G$20</f>
        <v>0</v>
      </c>
      <c r="D43" s="118">
        <f>'Labor-Qfx'!$T$66*'General information'!$G$21</f>
        <v>0</v>
      </c>
      <c r="E43" s="118">
        <f>'Labor-Qfx'!$T$66*'General information'!$G$22</f>
        <v>0</v>
      </c>
      <c r="F43" s="118">
        <f>'Labor-Qfx'!$T$66*'General information'!$G$23</f>
        <v>0</v>
      </c>
      <c r="G43" s="118">
        <f>'Labor-Qfx'!$T$66*'General information'!$G$24</f>
        <v>0</v>
      </c>
      <c r="H43" s="118">
        <f>'Labor-Qfx'!$T$66*'General information'!$G$24</f>
        <v>0</v>
      </c>
      <c r="I43" s="123">
        <f>'Labor-Qfx'!$T$66*'General information'!$G$24</f>
        <v>0</v>
      </c>
    </row>
    <row r="44" spans="1:9" ht="14.25" thickBot="1" thickTop="1">
      <c r="A44" s="125" t="s">
        <v>41</v>
      </c>
      <c r="B44" s="126">
        <f aca="true" t="shared" si="1" ref="B44:G44">SUM(B30:B43)</f>
        <v>0</v>
      </c>
      <c r="C44" s="126">
        <f t="shared" si="1"/>
        <v>0</v>
      </c>
      <c r="D44" s="126">
        <f t="shared" si="1"/>
        <v>0</v>
      </c>
      <c r="E44" s="126">
        <f t="shared" si="1"/>
        <v>0</v>
      </c>
      <c r="F44" s="126">
        <f t="shared" si="1"/>
        <v>0</v>
      </c>
      <c r="G44" s="126">
        <f t="shared" si="1"/>
        <v>0</v>
      </c>
      <c r="H44" s="126">
        <f>SUM(H30:H43)</f>
        <v>0</v>
      </c>
      <c r="I44" s="127">
        <f>SUM(I30:I43)</f>
        <v>0</v>
      </c>
    </row>
    <row r="45" spans="1:6" ht="13.5" thickTop="1">
      <c r="A45" s="6"/>
      <c r="B45" s="129"/>
      <c r="C45" s="129"/>
      <c r="D45" s="129"/>
      <c r="E45" s="129"/>
      <c r="F45" s="129"/>
    </row>
    <row r="46" ht="12.75">
      <c r="A46" s="1" t="s">
        <v>241</v>
      </c>
    </row>
    <row r="47" ht="13.5" thickBot="1"/>
    <row r="48" spans="1:9" ht="13.5" thickTop="1">
      <c r="A48" s="1063" t="s">
        <v>130</v>
      </c>
      <c r="B48" s="1065" t="s">
        <v>96</v>
      </c>
      <c r="C48" s="1066"/>
      <c r="D48" s="1066"/>
      <c r="E48" s="1066"/>
      <c r="F48" s="1066"/>
      <c r="G48" s="1066"/>
      <c r="H48" s="1066"/>
      <c r="I48" s="1067"/>
    </row>
    <row r="49" spans="1:9" ht="13.5" thickBot="1">
      <c r="A49" s="1064"/>
      <c r="B49" s="530">
        <f>'General information'!$E$19</f>
        <v>0</v>
      </c>
      <c r="C49" s="531">
        <f>'General information'!$E$20</f>
        <v>0</v>
      </c>
      <c r="D49" s="531">
        <f>'General information'!$E$21</f>
        <v>0</v>
      </c>
      <c r="E49" s="531">
        <f>'General information'!$E$22</f>
        <v>0</v>
      </c>
      <c r="F49" s="532">
        <f>'General information'!$E$23</f>
        <v>0</v>
      </c>
      <c r="G49" s="532">
        <f>'General information'!E24</f>
        <v>0</v>
      </c>
      <c r="H49" s="532">
        <f>'General information'!E25</f>
        <v>0</v>
      </c>
      <c r="I49" s="532">
        <f>'General information'!E26</f>
        <v>0</v>
      </c>
    </row>
    <row r="50" spans="1:9" ht="13.5" thickTop="1">
      <c r="A50" s="116" t="str">
        <f>Introduction!B20</f>
        <v>Acquisition</v>
      </c>
      <c r="B50" s="118">
        <f>'Labor-Var'!$K$25*'Labor-Var'!C$10+'Labor-Var'!$K$65</f>
        <v>0</v>
      </c>
      <c r="C50" s="118">
        <f>'Labor-Var'!$K$25*'Labor-Var'!$C$11+'Labor-Var'!$K$105</f>
        <v>0</v>
      </c>
      <c r="D50" s="118">
        <f>'Labor-Var'!$K$25*'Labor-Var'!$C$12+'Labor-Var'!$K$124</f>
        <v>0</v>
      </c>
      <c r="E50" s="118">
        <f>'Labor-Var'!$K$25*'Labor-Var'!$C$13+'Labor-Var'!$K$136</f>
        <v>0</v>
      </c>
      <c r="F50" s="118">
        <f>'Labor-Var'!$K$25*'Labor-Var'!$C$14+'Labor-Var'!$K$148</f>
        <v>0</v>
      </c>
      <c r="G50" s="118">
        <f>'Labor-Var'!$K$25*'Labor-Var'!$C$15+'Labor-Var'!$K$160</f>
        <v>0</v>
      </c>
      <c r="H50" s="118">
        <f>'Labor-Var'!$K$25*'Labor-Var'!$C$16+'Labor-Var'!$K$160</f>
        <v>0</v>
      </c>
      <c r="I50" s="693">
        <f>'Labor-Var'!$K$25*'Labor-Var'!$C$17+'Labor-Var'!$K$160</f>
        <v>0</v>
      </c>
    </row>
    <row r="51" spans="1:9" ht="12.75">
      <c r="A51" s="116" t="str">
        <f>Introduction!B21</f>
        <v>Characterization</v>
      </c>
      <c r="B51" s="118">
        <f>'Labor-Var'!$L$25*'Labor-Var'!$B$10+'Labor-Var'!$L$65</f>
        <v>0</v>
      </c>
      <c r="C51" s="118">
        <f>('Labor-Var'!$L$25)*'Labor-Var'!$B$11+'Labor-Var'!$L$105</f>
        <v>0</v>
      </c>
      <c r="D51" s="118">
        <f>('Labor-Var'!$L$25)*'Labor-Var'!$B$12+'Labor-Var'!$L$124</f>
        <v>0</v>
      </c>
      <c r="E51" s="118">
        <f>('Labor-Var'!$L$25)*'Labor-Var'!$B$13+'Labor-Var'!$L$136</f>
        <v>0</v>
      </c>
      <c r="F51" s="118">
        <f>('Labor-Var'!$L$25)*'Labor-Var'!$B$14+'Labor-Var'!$L$148</f>
        <v>0</v>
      </c>
      <c r="G51" s="118">
        <f>('Labor-Var'!$L$25)*'Labor-Var'!$B$15+'Labor-Var'!$L$160</f>
        <v>0</v>
      </c>
      <c r="H51" s="118">
        <f>('Labor-Var'!$L$25)*'Labor-Var'!$B$16+'Labor-Var'!$L$160</f>
        <v>0</v>
      </c>
      <c r="I51" s="120">
        <f>('Labor-Var'!$L$25)*'Labor-Var'!$B$17+'Labor-Var'!$L$160</f>
        <v>0</v>
      </c>
    </row>
    <row r="52" spans="1:9" ht="12.75">
      <c r="A52" s="116" t="str">
        <f>Introduction!B22</f>
        <v>Safety duplication (or security duplication)</v>
      </c>
      <c r="B52" s="118">
        <f>('Labor-Var'!$M$25)*'Labor-Var'!E10+'Labor-Var'!$M$65</f>
        <v>0</v>
      </c>
      <c r="C52" s="118">
        <f>('Labor-Var'!$M$25)*'Labor-Var'!$E$11+'Labor-Var'!$M$105</f>
        <v>0</v>
      </c>
      <c r="D52" s="118">
        <f>('Labor-Var'!$M$25)*'Labor-Var'!$E$12+'Labor-Var'!$M$124</f>
        <v>0</v>
      </c>
      <c r="E52" s="118">
        <f>('Labor-Var'!$M$25)*'Labor-Var'!$E$13+'Labor-Var'!$M$136</f>
        <v>0</v>
      </c>
      <c r="F52" s="118">
        <f>('Labor-Var'!$M$25)*'Labor-Var'!$E$14+'Labor-Var'!$M$148</f>
        <v>0</v>
      </c>
      <c r="G52" s="118">
        <f>('Labor-Var'!$M$25)*'Labor-Var'!$E$16+'Labor-Var'!$M$160</f>
        <v>0</v>
      </c>
      <c r="H52" s="118">
        <f>('Labor-Var'!$M$25)*'Labor-Var'!$E$17+'Labor-Var'!$M$160</f>
        <v>0</v>
      </c>
      <c r="I52" s="120">
        <f>('Labor-Var'!$M$25)*'Labor-Var'!$E$15+'Labor-Var'!$M$160</f>
        <v>0</v>
      </c>
    </row>
    <row r="53" spans="1:9" ht="12.75">
      <c r="A53" s="116" t="str">
        <f>Introduction!B23</f>
        <v>Long term storage</v>
      </c>
      <c r="B53" s="118">
        <f>'Labor-Var'!$N$25*'Labor-Var'!$B$10+'Labor-Var'!N65</f>
        <v>0</v>
      </c>
      <c r="C53" s="118">
        <f>('Labor-Var'!$N$25)*'Labor-Var'!$B$11+'Labor-Var'!$N$105</f>
        <v>0</v>
      </c>
      <c r="D53" s="118">
        <f>('Labor-Var'!$N$25)*'Labor-Var'!$B$12+'Labor-Var'!$N$124</f>
        <v>0</v>
      </c>
      <c r="E53" s="118">
        <f>('Labor-Var'!$N$25)*'Labor-Var'!$B$13+'Labor-Var'!$N$136</f>
        <v>0</v>
      </c>
      <c r="F53" s="118">
        <f>('Labor-Var'!$N$25)*'Labor-Var'!$B$14+'Labor-Var'!$N$148</f>
        <v>0</v>
      </c>
      <c r="G53" s="118">
        <f>('Labor-Var'!$N$25)*'Labor-Var'!$B$15+'Labor-Var'!$N$160</f>
        <v>0</v>
      </c>
      <c r="H53" s="118">
        <f>('Labor-Var'!$N$25)*'Labor-Var'!$B$16+'Labor-Var'!$N$160</f>
        <v>0</v>
      </c>
      <c r="I53" s="120">
        <f>('Labor-Var'!$N$25)*'Labor-Var'!$B$17+'Labor-Var'!$N$160</f>
        <v>0</v>
      </c>
    </row>
    <row r="54" spans="1:9" ht="12.75">
      <c r="A54" s="116" t="str">
        <f>Introduction!B24</f>
        <v>Medium term storage</v>
      </c>
      <c r="B54" s="118">
        <f>('Labor-Var'!$O$25)*'Labor-Var'!$B$10+'Labor-Var'!O65</f>
        <v>0</v>
      </c>
      <c r="C54" s="118">
        <f>('Labor-Var'!$O$25)*'Labor-Var'!$B$11+'Labor-Var'!$O$105</f>
        <v>0</v>
      </c>
      <c r="D54" s="118">
        <f>('Labor-Var'!$O$25)*'Labor-Var'!$B$12+'Labor-Var'!$O$124</f>
        <v>0</v>
      </c>
      <c r="E54" s="118">
        <f>('Labor-Var'!$O$25)*'Labor-Var'!$B$13+'Labor-Var'!$O$136</f>
        <v>0</v>
      </c>
      <c r="F54" s="118">
        <f>('Labor-Var'!$O$25)*'Labor-Var'!$B$14+'Labor-Var'!$O$148</f>
        <v>0</v>
      </c>
      <c r="G54" s="118">
        <f>('Labor-Var'!$O$25)*'Labor-Var'!$B$15+'Labor-Var'!$O$160</f>
        <v>0</v>
      </c>
      <c r="H54" s="118">
        <f>('Labor-Var'!$O$25)*'Labor-Var'!$B$16+'Labor-Var'!$O$160</f>
        <v>0</v>
      </c>
      <c r="I54" s="120">
        <f>('Labor-Var'!$O$25)*'Labor-Var'!$B$17+'Labor-Var'!$O$160</f>
        <v>0</v>
      </c>
    </row>
    <row r="55" spans="1:9" ht="12.75">
      <c r="A55" s="116" t="str">
        <f>Introduction!B25</f>
        <v>Germination testing (or viability testing)</v>
      </c>
      <c r="B55" s="118">
        <f>'Labor-Var'!$P$25*'Labor-Var'!$H$10+'Labor-Var'!P65</f>
        <v>0</v>
      </c>
      <c r="C55" s="118">
        <f>('Labor-Var'!$P$25)*'Labor-Var'!$H$11+'Labor-Var'!$P$105</f>
        <v>0</v>
      </c>
      <c r="D55" s="118">
        <f>('Labor-Var'!$P$25)*'Labor-Var'!$H$12+'Labor-Var'!$P$124</f>
        <v>0</v>
      </c>
      <c r="E55" s="118">
        <f>('Labor-Var'!$P$25)*'Labor-Var'!$H$13+'Labor-Var'!$P$136</f>
        <v>0</v>
      </c>
      <c r="F55" s="118">
        <f>('Labor-Var'!$P$25)*'Labor-Var'!$H$14+'Labor-Var'!$P$148</f>
        <v>0</v>
      </c>
      <c r="G55" s="118">
        <f>('Labor-Var'!$P$25)*'Labor-Var'!$H$15+'Labor-Var'!$P$160</f>
        <v>0</v>
      </c>
      <c r="H55" s="118">
        <f>('Labor-Var'!$P$25)*'Labor-Var'!$H$16+'Labor-Var'!$P$160</f>
        <v>0</v>
      </c>
      <c r="I55" s="120">
        <f>('Labor-Var'!$P$25)*'Labor-Var'!$H$17+'Labor-Var'!$P$160</f>
        <v>0</v>
      </c>
    </row>
    <row r="56" spans="1:9" ht="12.75">
      <c r="A56" s="116" t="str">
        <f>Introduction!B26</f>
        <v>Regeneration (or multiplication)</v>
      </c>
      <c r="B56" s="118">
        <f>'Labor-Var'!$Q$25*'Labor-Var'!$B$10+'Labor-Var'!$Q$65</f>
        <v>0</v>
      </c>
      <c r="C56" s="118">
        <f>('Labor-Var'!$Q$25)*'Labor-Var'!$B$11+'Labor-Var'!$Q$105</f>
        <v>0</v>
      </c>
      <c r="D56" s="118">
        <f>('Labor-Var'!$Q$25)*'Labor-Var'!$B$12+'Labor-Var'!$Q$124</f>
        <v>0</v>
      </c>
      <c r="E56" s="118">
        <f>('Labor-Var'!$Q$25)*'Labor-Var'!$B$13+'Labor-Var'!$Q$136</f>
        <v>0</v>
      </c>
      <c r="F56" s="118">
        <f>('Labor-Var'!$Q$25)*'Labor-Var'!$B$14+'Labor-Var'!$Q$148</f>
        <v>0</v>
      </c>
      <c r="G56" s="118">
        <f>('Labor-Var'!$Q$25)*'Labor-Var'!$B$15+'Labor-Var'!$Q$160</f>
        <v>0</v>
      </c>
      <c r="H56" s="118">
        <f>('Labor-Var'!$Q$25)*'Labor-Var'!$B$16+'Labor-Var'!$Q$160</f>
        <v>0</v>
      </c>
      <c r="I56" s="120">
        <f>('Labor-Var'!$Q$25)*'Labor-Var'!$B$17+'Labor-Var'!$Q$160</f>
        <v>0</v>
      </c>
    </row>
    <row r="57" spans="1:9" ht="12.75">
      <c r="A57" s="116" t="str">
        <f>Introduction!B27</f>
        <v>Seed processing</v>
      </c>
      <c r="B57" s="118">
        <f>'Labor-Var'!$R$25*'Labor-Var'!$B$10+'Labor-Var'!$R$65</f>
        <v>0</v>
      </c>
      <c r="C57" s="118">
        <f>('Labor-Var'!$R$25)*'Labor-Var'!$B$11+'Labor-Var'!$R$105</f>
        <v>0</v>
      </c>
      <c r="D57" s="118">
        <f>('Labor-Var'!$R$25)*'Labor-Var'!$B$12+'Labor-Var'!$R$124</f>
        <v>0</v>
      </c>
      <c r="E57" s="118">
        <f>('Labor-Var'!$R$25)*'Labor-Var'!$B$13+'Labor-Var'!$R$136</f>
        <v>0</v>
      </c>
      <c r="F57" s="118">
        <f>('Labor-Var'!$R$25)*'Labor-Var'!$B$14+'Labor-Var'!$R$148</f>
        <v>0</v>
      </c>
      <c r="G57" s="118">
        <f>('Labor-Var'!$R$25)*'Labor-Var'!$B$15+'Labor-Var'!$R$160</f>
        <v>0</v>
      </c>
      <c r="H57" s="118">
        <f>('Labor-Var'!$R$25)*'Labor-Var'!$B$16+'Labor-Var'!$R$160</f>
        <v>0</v>
      </c>
      <c r="I57" s="120">
        <f>('Labor-Var'!$R$25)*'Labor-Var'!$B$17+'Labor-Var'!$R$160</f>
        <v>0</v>
      </c>
    </row>
    <row r="58" spans="1:9" ht="12.75">
      <c r="A58" s="116" t="str">
        <f>Introduction!B28</f>
        <v>Seed health testing</v>
      </c>
      <c r="B58" s="118">
        <f>'Labor-Var'!$S$25*'Labor-Var'!$B$10+'Labor-Var'!S65</f>
        <v>0</v>
      </c>
      <c r="C58" s="118">
        <f>('Labor-Var'!$S$25)*'Labor-Var'!$B$11+'Labor-Var'!$S$105</f>
        <v>0</v>
      </c>
      <c r="D58" s="118">
        <f>('Labor-Var'!$S$25)*'Labor-Var'!$B$12+'Labor-Var'!$S$124</f>
        <v>0</v>
      </c>
      <c r="E58" s="118">
        <f>('Labor-Var'!$S$25)*'Labor-Var'!$B$13+'Labor-Var'!$S$136</f>
        <v>0</v>
      </c>
      <c r="F58" s="118">
        <f>('Labor-Var'!$S$25)*'Labor-Var'!$B$14+'Labor-Var'!$S$148</f>
        <v>0</v>
      </c>
      <c r="G58" s="118">
        <f>('Labor-Var'!$S$25)*'Labor-Var'!$B$15+'Labor-Var'!$S$160</f>
        <v>0</v>
      </c>
      <c r="H58" s="118">
        <f>('Labor-Var'!$S$25)*'Labor-Var'!$B$16+'Labor-Var'!$S$160</f>
        <v>0</v>
      </c>
      <c r="I58" s="120">
        <f>('Labor-Var'!$S$25)*'Labor-Var'!$B$17+'Labor-Var'!$S$160</f>
        <v>0</v>
      </c>
    </row>
    <row r="59" spans="1:9" ht="12.75">
      <c r="A59" s="116" t="str">
        <f>Introduction!B29</f>
        <v>Dissemination (or distribution)</v>
      </c>
      <c r="B59" s="118">
        <f>'Labor-Var'!$T$25*'Labor-Var'!$B$10+'Labor-Var'!T65</f>
        <v>0</v>
      </c>
      <c r="C59" s="118">
        <f>('Labor-Var'!$T$25)*'Labor-Var'!$B$11+'Labor-Var'!$T$105</f>
        <v>0</v>
      </c>
      <c r="D59" s="118">
        <f>('Labor-Var'!$T$25)*'Labor-Var'!$B$12+'Labor-Var'!$T$124</f>
        <v>0</v>
      </c>
      <c r="E59" s="118">
        <f>('Labor-Var'!$T$25)*'Labor-Var'!$B$13+'Labor-Var'!$T$136</f>
        <v>0</v>
      </c>
      <c r="F59" s="118">
        <f>('Labor-Var'!$T$25)*'Labor-Var'!$B$14+'Labor-Var'!$T$148</f>
        <v>0</v>
      </c>
      <c r="G59" s="118">
        <f>('Labor-Var'!$T$25)*'Labor-Var'!$B$15+'Labor-Var'!$T$160</f>
        <v>0</v>
      </c>
      <c r="H59" s="118">
        <f>('Labor-Var'!$T$25)*'Labor-Var'!$B$16+'Labor-Var'!$T$160</f>
        <v>0</v>
      </c>
      <c r="I59" s="120">
        <f>('Labor-Var'!$T$25)*'Labor-Var'!$B$16+'Labor-Var'!$T$160</f>
        <v>0</v>
      </c>
    </row>
    <row r="60" spans="1:9" ht="12.75">
      <c r="A60" s="116" t="str">
        <f>Introduction!B30</f>
        <v>Information and data management</v>
      </c>
      <c r="B60" s="118">
        <f>'Labor-Var'!$U$25*'Labor-Var'!$B$10+'Labor-Var'!U65</f>
        <v>0</v>
      </c>
      <c r="C60" s="118">
        <f>('Labor-Var'!$U$25)*'Labor-Var'!$B$11+'Labor-Var'!$U$105</f>
        <v>0</v>
      </c>
      <c r="D60" s="118">
        <f>('Labor-Var'!$U$25)*'Labor-Var'!$B$12+'Labor-Var'!$U$124</f>
        <v>0</v>
      </c>
      <c r="E60" s="118">
        <f>('Labor-Var'!$U$25)*'Labor-Var'!$B$13+'Labor-Var'!$U$136</f>
        <v>0</v>
      </c>
      <c r="F60" s="118">
        <f>('Labor-Var'!$U$25)*'Labor-Var'!$B$14+'Labor-Var'!$U$148</f>
        <v>0</v>
      </c>
      <c r="G60" s="118">
        <f>('Labor-Var'!$U$25)*'Labor-Var'!$B$15+'Labor-Var'!$U$160</f>
        <v>0</v>
      </c>
      <c r="H60" s="118">
        <f>('Labor-Var'!$U$25)*'Labor-Var'!$B$16+'Labor-Var'!$U$160</f>
        <v>0</v>
      </c>
      <c r="I60" s="120">
        <f>('Labor-Var'!$U$25)*'Labor-Var'!$B$17+'Labor-Var'!$U$160</f>
        <v>0</v>
      </c>
    </row>
    <row r="61" spans="1:9" ht="12.75">
      <c r="A61" s="116" t="str">
        <f>Introduction!B31</f>
        <v>General management</v>
      </c>
      <c r="B61" s="118">
        <f>'Labor-Var'!$V$25*'Labor-Var'!$B$10+'Labor-Var'!V65</f>
        <v>0</v>
      </c>
      <c r="C61" s="118">
        <f>('Labor-Var'!$V$25)*'Labor-Var'!$B$11+'Labor-Var'!$V$105</f>
        <v>0</v>
      </c>
      <c r="D61" s="118">
        <f>('Labor-Var'!$V$25)*'Labor-Var'!$B$12+'Labor-Var'!$V$124</f>
        <v>0</v>
      </c>
      <c r="E61" s="118">
        <f>('Labor-Var'!$V$25)*'Labor-Var'!$B$13+'Labor-Var'!$V$136</f>
        <v>0</v>
      </c>
      <c r="F61" s="118">
        <f>('Labor-Var'!$V$25)*'Labor-Var'!$B$14+'Labor-Var'!$V$148</f>
        <v>0</v>
      </c>
      <c r="G61" s="118">
        <f>('Labor-Var'!$V$25)*'Labor-Var'!$B$15+'Labor-Var'!$V$160</f>
        <v>0</v>
      </c>
      <c r="H61" s="118">
        <f>('Labor-Var'!$V$25)*'Labor-Var'!$B$16+'Labor-Var'!$V$160</f>
        <v>0</v>
      </c>
      <c r="I61" s="120">
        <f>('Labor-Var'!$V$25)*'Labor-Var'!$B$16+'Labor-Var'!$V$160</f>
        <v>0</v>
      </c>
    </row>
    <row r="62" spans="1:9" ht="12.75">
      <c r="A62" s="116" t="str">
        <f>Introduction!B32</f>
        <v>Other 1</v>
      </c>
      <c r="B62" s="118">
        <f>'Labor-Var'!$W$25*'Labor-Var'!$B$10+'Labor-Var'!W65</f>
        <v>0</v>
      </c>
      <c r="C62" s="118">
        <f>('Labor-Var'!$W$25)*'Labor-Var'!$B$11+'Labor-Var'!$W$105</f>
        <v>0</v>
      </c>
      <c r="D62" s="118">
        <f>('Labor-Var'!$W$25)*'Labor-Var'!$B$12+'Labor-Var'!$W$124</f>
        <v>0</v>
      </c>
      <c r="E62" s="118">
        <f>('Labor-Var'!$W$25)*'Labor-Var'!$B$13+'Labor-Var'!$W$136</f>
        <v>0</v>
      </c>
      <c r="F62" s="118">
        <f>('Labor-Var'!$W$25)*'Labor-Var'!$B$14+'Labor-Var'!$W$148</f>
        <v>0</v>
      </c>
      <c r="G62" s="118">
        <f>('Labor-Var'!$W$25)*'Labor-Var'!$B$15+'Labor-Var'!$W$160</f>
        <v>0</v>
      </c>
      <c r="H62" s="118">
        <f>('Labor-Var'!$W$25)*'Labor-Var'!$B$16+'Labor-Var'!$W$160</f>
        <v>0</v>
      </c>
      <c r="I62" s="120">
        <f>('Labor-Var'!$W$25)*'Labor-Var'!$B$16+'Labor-Var'!$W$160</f>
        <v>0</v>
      </c>
    </row>
    <row r="63" spans="1:9" ht="13.5" thickBot="1">
      <c r="A63" s="116" t="str">
        <f>Introduction!B33</f>
        <v>Other 2</v>
      </c>
      <c r="B63" s="118">
        <f>'Labor-Var'!$X$25*'Labor-Var'!$B$10+'Labor-Var'!X65</f>
        <v>0</v>
      </c>
      <c r="C63" s="118">
        <f>('Labor-Var'!$X$25)*'Labor-Var'!$B$11+'Labor-Var'!$X$105</f>
        <v>0</v>
      </c>
      <c r="D63" s="118">
        <f>('Labor-Var'!$X$25)*'Labor-Var'!$B$12+'Labor-Var'!$X$124</f>
        <v>0</v>
      </c>
      <c r="E63" s="118">
        <f>('Labor-Var'!$X$25)*'Labor-Var'!$B$13+'Labor-Var'!$X$136</f>
        <v>0</v>
      </c>
      <c r="F63" s="118">
        <f>('Labor-Var'!$X$25)*'Labor-Var'!$B$14+'Labor-Var'!$X$148</f>
        <v>0</v>
      </c>
      <c r="G63" s="118">
        <f>('Labor-Var'!$X$25)*'Labor-Var'!$B$15+'Labor-Var'!$X$160</f>
        <v>0</v>
      </c>
      <c r="H63" s="118">
        <f>('Labor-Var'!$X$25)*'Labor-Var'!$B$16+'Labor-Var'!$X$160</f>
        <v>0</v>
      </c>
      <c r="I63" s="123">
        <f>('Labor-Var'!$X$25)*'Labor-Var'!$B$17+'Labor-Var'!$X$160</f>
        <v>0</v>
      </c>
    </row>
    <row r="64" spans="1:9" ht="14.25" thickBot="1" thickTop="1">
      <c r="A64" s="125" t="s">
        <v>41</v>
      </c>
      <c r="B64" s="126">
        <f aca="true" t="shared" si="2" ref="B64:G64">SUM(B50:B63)</f>
        <v>0</v>
      </c>
      <c r="C64" s="126">
        <f t="shared" si="2"/>
        <v>0</v>
      </c>
      <c r="D64" s="126">
        <f t="shared" si="2"/>
        <v>0</v>
      </c>
      <c r="E64" s="126">
        <f t="shared" si="2"/>
        <v>0</v>
      </c>
      <c r="F64" s="126">
        <f t="shared" si="2"/>
        <v>0</v>
      </c>
      <c r="G64" s="126">
        <f t="shared" si="2"/>
        <v>0</v>
      </c>
      <c r="H64" s="126">
        <f>SUM(H50:H63)</f>
        <v>0</v>
      </c>
      <c r="I64" s="127">
        <f>SUM(I50:I63)</f>
        <v>0</v>
      </c>
    </row>
    <row r="65" spans="1:6" ht="13.5" thickTop="1">
      <c r="A65" s="6"/>
      <c r="B65" s="129"/>
      <c r="C65" s="129"/>
      <c r="D65" s="129"/>
      <c r="E65" s="129"/>
      <c r="F65" s="129"/>
    </row>
    <row r="66" ht="12.75">
      <c r="A66" s="1" t="s">
        <v>242</v>
      </c>
    </row>
    <row r="67" ht="13.5" thickBot="1"/>
    <row r="68" spans="1:9" s="117" customFormat="1" ht="13.5" thickTop="1">
      <c r="A68" s="1063" t="s">
        <v>130</v>
      </c>
      <c r="B68" s="1065" t="s">
        <v>96</v>
      </c>
      <c r="C68" s="1066"/>
      <c r="D68" s="1066"/>
      <c r="E68" s="1066"/>
      <c r="F68" s="1066"/>
      <c r="G68" s="1066"/>
      <c r="H68" s="1066"/>
      <c r="I68" s="1067"/>
    </row>
    <row r="69" spans="1:9" s="117" customFormat="1" ht="13.5" thickBot="1">
      <c r="A69" s="1064"/>
      <c r="B69" s="530">
        <f>'General information'!$E$19</f>
        <v>0</v>
      </c>
      <c r="C69" s="531">
        <f>'General information'!$E$20</f>
        <v>0</v>
      </c>
      <c r="D69" s="531">
        <f>'General information'!$E$21</f>
        <v>0</v>
      </c>
      <c r="E69" s="531">
        <f>'General information'!$E$22</f>
        <v>0</v>
      </c>
      <c r="F69" s="686">
        <f>'General information'!$E$23</f>
        <v>0</v>
      </c>
      <c r="G69" s="686">
        <f>'General information'!E24</f>
        <v>0</v>
      </c>
      <c r="H69" s="686">
        <f>'General information'!E25</f>
        <v>0</v>
      </c>
      <c r="I69" s="687">
        <f>'General information'!E26</f>
        <v>0</v>
      </c>
    </row>
    <row r="70" spans="1:9" ht="13.5" thickTop="1">
      <c r="A70" s="116" t="str">
        <f>Introduction!B20</f>
        <v>Acquisition</v>
      </c>
      <c r="B70" s="118">
        <f>'Non-Labor-Var '!G$136*'Non-Labor-Var '!$C$10</f>
        <v>0</v>
      </c>
      <c r="C70" s="119">
        <f>'Non-Labor-Var '!G$136*'Non-Labor-Var '!$C$11</f>
        <v>0</v>
      </c>
      <c r="D70" s="119">
        <f>'Non-Labor-Var '!G$136*'Non-Labor-Var '!$C$12</f>
        <v>0</v>
      </c>
      <c r="E70" s="119">
        <f>'Non-Labor-Var '!G$136*'Non-Labor-Var '!$C$13</f>
        <v>0</v>
      </c>
      <c r="F70" s="119">
        <f>'Non-Labor-Var '!G$136*'Non-Labor-Var '!$C$14</f>
        <v>0</v>
      </c>
      <c r="G70" s="119">
        <f>'Non-Labor-Var '!G$136*'Non-Labor-Var '!$C$15</f>
        <v>0</v>
      </c>
      <c r="H70" s="119">
        <f>'Non-Labor-Var '!H$136*'Non-Labor-Var '!$C$16</f>
        <v>0</v>
      </c>
      <c r="I70" s="693">
        <f>'Non-Labor-Var '!I$136*'Non-Labor-Var '!$C$17</f>
        <v>0</v>
      </c>
    </row>
    <row r="71" spans="1:9" ht="12.75">
      <c r="A71" s="116" t="str">
        <f>Introduction!B21</f>
        <v>Characterization</v>
      </c>
      <c r="B71" s="118">
        <f>'Non-Labor-Var '!H$136*'Non-Labor-Var '!$B$10</f>
        <v>0</v>
      </c>
      <c r="C71" s="119">
        <f>'Non-Labor-Var '!H$136*'Non-Labor-Var '!$B$11</f>
        <v>0</v>
      </c>
      <c r="D71" s="119">
        <f>'Non-Labor-Var '!H$136*'Non-Labor-Var '!$B$12</f>
        <v>0</v>
      </c>
      <c r="E71" s="119">
        <f>'Non-Labor-Var '!H$136*'Non-Labor-Var '!$B$13</f>
        <v>0</v>
      </c>
      <c r="F71" s="119">
        <f>'Non-Labor-Var '!H$136*'Non-Labor-Var '!$B$14</f>
        <v>0</v>
      </c>
      <c r="G71" s="119">
        <f>'Non-Labor-Var '!H$136*'Non-Labor-Var '!$B$15</f>
        <v>0</v>
      </c>
      <c r="H71" s="119">
        <f>'Non-Labor-Var '!H$136*'Non-Labor-Var '!$B$16</f>
        <v>0</v>
      </c>
      <c r="I71" s="120">
        <f>'Non-Labor-Var '!H$136*'Non-Labor-Var '!$B$17</f>
        <v>0</v>
      </c>
    </row>
    <row r="72" spans="1:9" ht="12.75">
      <c r="A72" s="116" t="str">
        <f>Introduction!B22</f>
        <v>Safety duplication (or security duplication)</v>
      </c>
      <c r="B72" s="118">
        <f>'Non-Labor-Var '!I$136*'Non-Labor-Var '!$E$10</f>
        <v>0</v>
      </c>
      <c r="C72" s="119">
        <f>'Non-Labor-Var '!I$136*'Non-Labor-Var '!$E$11</f>
        <v>0</v>
      </c>
      <c r="D72" s="119">
        <f>'Non-Labor-Var '!I$136*'Non-Labor-Var '!$E$12</f>
        <v>0</v>
      </c>
      <c r="E72" s="119">
        <f>'Non-Labor-Var '!I$136*'Non-Labor-Var '!$E$13</f>
        <v>0</v>
      </c>
      <c r="F72" s="119">
        <f>'Non-Labor-Var '!I$136*'Non-Labor-Var '!$E$14</f>
        <v>0</v>
      </c>
      <c r="G72" s="119">
        <f>'Non-Labor-Var '!I$136*'Non-Labor-Var '!$E$15</f>
        <v>0</v>
      </c>
      <c r="H72" s="119">
        <f>'Non-Labor-Var '!J$136*'Non-Labor-Var '!$E$15</f>
        <v>0</v>
      </c>
      <c r="I72" s="120">
        <f>'Non-Labor-Var '!K$136*'Non-Labor-Var '!$E$15</f>
        <v>0</v>
      </c>
    </row>
    <row r="73" spans="1:9" ht="12.75">
      <c r="A73" s="116" t="str">
        <f>Introduction!B23</f>
        <v>Long term storage</v>
      </c>
      <c r="B73" s="118">
        <f>'Non-Labor-Var '!J$136*'Non-Labor-Var '!$B$10</f>
        <v>0</v>
      </c>
      <c r="C73" s="119">
        <f>'Non-Labor-Var '!J$136*'Non-Labor-Var '!$B$11</f>
        <v>0</v>
      </c>
      <c r="D73" s="119">
        <f>'Non-Labor-Var '!J$136*'Non-Labor-Var '!$B$12</f>
        <v>0</v>
      </c>
      <c r="E73" s="119">
        <f>'Non-Labor-Var '!J$136*'Non-Labor-Var '!$B$13</f>
        <v>0</v>
      </c>
      <c r="F73" s="119">
        <f>'Non-Labor-Var '!J$136*'Non-Labor-Var '!$B$14</f>
        <v>0</v>
      </c>
      <c r="G73" s="119">
        <f>'Non-Labor-Var '!J$136*'Non-Labor-Var '!$B$15</f>
        <v>0</v>
      </c>
      <c r="H73" s="119">
        <f>'Non-Labor-Var '!J$136*'Non-Labor-Var '!$B$16</f>
        <v>0</v>
      </c>
      <c r="I73" s="120">
        <f>'Non-Labor-Var '!J$136*'Non-Labor-Var '!$B$17</f>
        <v>0</v>
      </c>
    </row>
    <row r="74" spans="1:9" ht="12.75">
      <c r="A74" s="116" t="str">
        <f>Introduction!B24</f>
        <v>Medium term storage</v>
      </c>
      <c r="B74" s="118">
        <f>'Non-Labor-Var '!K$136*'Non-Labor-Var '!$G$10</f>
        <v>0</v>
      </c>
      <c r="C74" s="119">
        <f>'Non-Labor-Var '!K$136*'Non-Labor-Var '!$G$11</f>
        <v>0</v>
      </c>
      <c r="D74" s="119">
        <f>'Non-Labor-Var '!K$136*'Non-Labor-Var '!$G$12</f>
        <v>0</v>
      </c>
      <c r="E74" s="119">
        <f>'Non-Labor-Var '!K$136*'Non-Labor-Var '!$G$13</f>
        <v>0</v>
      </c>
      <c r="F74" s="119">
        <f>'Non-Labor-Var '!K$136*'Non-Labor-Var '!$G$14</f>
        <v>0</v>
      </c>
      <c r="G74" s="119">
        <f>'Non-Labor-Var '!K$136*'Non-Labor-Var '!$G$15</f>
        <v>0</v>
      </c>
      <c r="H74" s="119">
        <f>'Non-Labor-Var '!L$136*'Non-Labor-Var '!$G$15</f>
        <v>0</v>
      </c>
      <c r="I74" s="120">
        <f>'Non-Labor-Var '!M$136*'Non-Labor-Var '!$G$15</f>
        <v>0</v>
      </c>
    </row>
    <row r="75" spans="1:9" ht="12.75">
      <c r="A75" s="116" t="str">
        <f>Introduction!B25</f>
        <v>Germination testing (or viability testing)</v>
      </c>
      <c r="B75" s="118">
        <f>'Non-Labor-Var '!L$136*'Non-Labor-Var '!$H$10</f>
        <v>0</v>
      </c>
      <c r="C75" s="119">
        <f>'Non-Labor-Var '!L$136*'Non-Labor-Var '!$H$11</f>
        <v>0</v>
      </c>
      <c r="D75" s="119">
        <f>'Non-Labor-Var '!L$136*'Non-Labor-Var '!$H$12</f>
        <v>0</v>
      </c>
      <c r="E75" s="119">
        <f>'Non-Labor-Var '!L$136*'Non-Labor-Var '!$H$13</f>
        <v>0</v>
      </c>
      <c r="F75" s="119">
        <f>'Non-Labor-Var '!L$136*'Non-Labor-Var '!$H$14</f>
        <v>0</v>
      </c>
      <c r="G75" s="119">
        <f>'Non-Labor-Var '!L$136*'Non-Labor-Var '!$H$15</f>
        <v>0</v>
      </c>
      <c r="H75" s="119">
        <f>'Non-Labor-Var '!L$136*'Non-Labor-Var '!$H$16</f>
        <v>0</v>
      </c>
      <c r="I75" s="120">
        <f>'Non-Labor-Var '!L$136*'Non-Labor-Var '!$H$17</f>
        <v>0</v>
      </c>
    </row>
    <row r="76" spans="1:9" ht="12.75">
      <c r="A76" s="116" t="str">
        <f>Introduction!B26</f>
        <v>Regeneration (or multiplication)</v>
      </c>
      <c r="B76" s="118">
        <f>'Non-Labor-Var '!M136*'Non-Labor-Var '!$I$10</f>
        <v>0</v>
      </c>
      <c r="C76" s="118">
        <f>'Non-Labor-Var '!M136*'Non-Labor-Var '!$I$11</f>
        <v>0</v>
      </c>
      <c r="D76" s="118">
        <f>'Non-Labor-Var '!M136*'Non-Labor-Var '!$I$12</f>
        <v>0</v>
      </c>
      <c r="E76" s="118">
        <f>'Non-Labor-Var '!M136*'Non-Labor-Var '!I13</f>
        <v>0</v>
      </c>
      <c r="F76" s="119">
        <f>'Non-Labor-Var '!M136*'Non-Labor-Var '!I14</f>
        <v>0</v>
      </c>
      <c r="G76" s="119">
        <f>'Non-Labor-Var '!M136*'Non-Labor-Var '!I15</f>
        <v>0</v>
      </c>
      <c r="H76" s="119">
        <f>'Non-Labor-Var '!M136*'Non-Labor-Var '!I16</f>
        <v>0</v>
      </c>
      <c r="I76" s="120">
        <f>'Non-Labor-Var '!M136*'Non-Labor-Var '!I17</f>
        <v>0</v>
      </c>
    </row>
    <row r="77" spans="1:9" ht="12.75">
      <c r="A77" s="116" t="str">
        <f>Introduction!B27</f>
        <v>Seed processing</v>
      </c>
      <c r="B77" s="118">
        <f>'Non-Labor-Var '!$N$136*'Non-Labor-Var '!$B$10</f>
        <v>0</v>
      </c>
      <c r="C77" s="119">
        <f>'Non-Labor-Var '!$N$136*'Non-Labor-Var '!$B$11</f>
        <v>0</v>
      </c>
      <c r="D77" s="119">
        <f>'Non-Labor-Var '!$N$136*'Non-Labor-Var '!$B$12</f>
        <v>0</v>
      </c>
      <c r="E77" s="119">
        <f>'Non-Labor-Var '!$N$136*'Non-Labor-Var '!$B$13</f>
        <v>0</v>
      </c>
      <c r="F77" s="119">
        <f>'Non-Labor-Var '!$N$136*'Non-Labor-Var '!$B$14</f>
        <v>0</v>
      </c>
      <c r="G77" s="119">
        <f>'Non-Labor-Var '!$N$136*'Non-Labor-Var '!$B$15</f>
        <v>0</v>
      </c>
      <c r="H77" s="119">
        <f>'Non-Labor-Var '!$N$136*'Non-Labor-Var '!$B$16</f>
        <v>0</v>
      </c>
      <c r="I77" s="120">
        <f>'Non-Labor-Var '!$N$136*'Non-Labor-Var '!$B$17</f>
        <v>0</v>
      </c>
    </row>
    <row r="78" spans="1:9" ht="12.75">
      <c r="A78" s="116" t="str">
        <f>Introduction!B28</f>
        <v>Seed health testing</v>
      </c>
      <c r="B78" s="118">
        <f>'Non-Labor-Var '!$O$136*'Non-Labor-Var '!$K$10</f>
        <v>0</v>
      </c>
      <c r="C78" s="118">
        <f>'Non-Labor-Var '!$O$136*'Non-Labor-Var '!$K$11+'Non-Labor-Var '!O79</f>
        <v>0</v>
      </c>
      <c r="D78" s="118">
        <f>'Non-Labor-Var '!$O$136*'Non-Labor-Var '!$K$12</f>
        <v>0</v>
      </c>
      <c r="E78" s="118">
        <f>'Non-Labor-Var '!$O$136*'Non-Labor-Var '!$K$13</f>
        <v>0</v>
      </c>
      <c r="F78" s="119">
        <f>'Non-Labor-Var '!$O$136*'Non-Labor-Var '!$K$14</f>
        <v>0</v>
      </c>
      <c r="G78" s="119">
        <f>'Non-Labor-Var '!$O$136*'Non-Labor-Var '!$K$15</f>
        <v>0</v>
      </c>
      <c r="H78" s="119">
        <f>'Non-Labor-Var '!$O$136*'Non-Labor-Var '!$K$16</f>
        <v>0</v>
      </c>
      <c r="I78" s="120">
        <f>'Non-Labor-Var '!$O$136*'Non-Labor-Var '!$K$17</f>
        <v>0</v>
      </c>
    </row>
    <row r="79" spans="1:9" ht="12.75">
      <c r="A79" s="116" t="str">
        <f>Introduction!B29</f>
        <v>Dissemination (or distribution)</v>
      </c>
      <c r="B79" s="118">
        <f>'Non-Labor-Var '!$P$136*'Non-Labor-Var '!$B$10</f>
        <v>0</v>
      </c>
      <c r="C79" s="119">
        <f>'Non-Labor-Var '!$P$136*'Non-Labor-Var '!$B$11</f>
        <v>0</v>
      </c>
      <c r="D79" s="119">
        <f>'Non-Labor-Var '!$P$136*'Non-Labor-Var '!$B$12</f>
        <v>0</v>
      </c>
      <c r="E79" s="119">
        <f>'Non-Labor-Var '!$P$136*'Non-Labor-Var '!$B$13</f>
        <v>0</v>
      </c>
      <c r="F79" s="119">
        <f>'Non-Labor-Var '!$P$136*'Non-Labor-Var '!$B$14</f>
        <v>0</v>
      </c>
      <c r="G79" s="119">
        <f>'Non-Labor-Var '!$P$136*'Non-Labor-Var '!$B$15</f>
        <v>0</v>
      </c>
      <c r="H79" s="119">
        <f>'Non-Labor-Var '!$P$136*'Non-Labor-Var '!$B$16</f>
        <v>0</v>
      </c>
      <c r="I79" s="120">
        <f>'Non-Labor-Var '!$P$136*'Non-Labor-Var '!$B$17</f>
        <v>0</v>
      </c>
    </row>
    <row r="80" spans="1:9" ht="12.75">
      <c r="A80" s="116" t="str">
        <f>Introduction!B30</f>
        <v>Information and data management</v>
      </c>
      <c r="B80" s="118">
        <f>'Non-Labor-Var '!$Q$136*'Non-Labor-Var '!$B$10</f>
        <v>0</v>
      </c>
      <c r="C80" s="119">
        <f>'Non-Labor-Var '!$Q$136*'Non-Labor-Var '!$B$11</f>
        <v>0</v>
      </c>
      <c r="D80" s="119">
        <f>'Non-Labor-Var '!$Q$136*'Non-Labor-Var '!$B$12</f>
        <v>0</v>
      </c>
      <c r="E80" s="119">
        <f>'Non-Labor-Var '!$Q$136*'Non-Labor-Var '!$B$13</f>
        <v>0</v>
      </c>
      <c r="F80" s="119">
        <f>'Non-Labor-Var '!$Q$136*'Non-Labor-Var '!$B$14</f>
        <v>0</v>
      </c>
      <c r="G80" s="119">
        <f>'Non-Labor-Var '!$Q$136*'Non-Labor-Var '!$B$15</f>
        <v>0</v>
      </c>
      <c r="H80" s="119">
        <f>'Non-Labor-Var '!$Q$136*'Non-Labor-Var '!$B$16</f>
        <v>0</v>
      </c>
      <c r="I80" s="120">
        <f>'Non-Labor-Var '!$Q$136*'Non-Labor-Var '!$B$17</f>
        <v>0</v>
      </c>
    </row>
    <row r="81" spans="1:9" ht="12.75">
      <c r="A81" s="116" t="str">
        <f>Introduction!B31</f>
        <v>General management</v>
      </c>
      <c r="B81" s="118">
        <f>'Non-Labor-Var '!$R$136*'Non-Labor-Var '!$B$10</f>
        <v>0</v>
      </c>
      <c r="C81" s="119">
        <f>'Non-Labor-Var '!$R$136*'Non-Labor-Var '!$B$11</f>
        <v>0</v>
      </c>
      <c r="D81" s="119">
        <f>'Non-Labor-Var '!$R$136*'Non-Labor-Var '!$B$12</f>
        <v>0</v>
      </c>
      <c r="E81" s="119">
        <f>'Non-Labor-Var '!$R$136*'Non-Labor-Var '!$B$13</f>
        <v>0</v>
      </c>
      <c r="F81" s="119">
        <f>'Non-Labor-Var '!$R$136*'Non-Labor-Var '!$B$14</f>
        <v>0</v>
      </c>
      <c r="G81" s="119">
        <f>'Non-Labor-Var '!$R$136*'Non-Labor-Var '!$B$15</f>
        <v>0</v>
      </c>
      <c r="H81" s="119">
        <f>'Non-Labor-Var '!$R$136*'Non-Labor-Var '!$B$16</f>
        <v>0</v>
      </c>
      <c r="I81" s="120">
        <f>'Non-Labor-Var '!$R$136*'Non-Labor-Var '!$B$17</f>
        <v>0</v>
      </c>
    </row>
    <row r="82" spans="1:9" ht="12.75">
      <c r="A82" s="116" t="str">
        <f>Introduction!B32</f>
        <v>Other 1</v>
      </c>
      <c r="B82" s="118">
        <f>'Non-Labor-Var '!$S$136*'Non-Labor-Var '!$B$10</f>
        <v>0</v>
      </c>
      <c r="C82" s="119">
        <f>'Non-Labor-Var '!S$136*'Non-Labor-Var '!$B$11</f>
        <v>0</v>
      </c>
      <c r="D82" s="119">
        <f>'Non-Labor-Var '!$S$136*'Non-Labor-Var '!$B$12</f>
        <v>0</v>
      </c>
      <c r="E82" s="119">
        <f>'Non-Labor-Var '!$S$136*'Non-Labor-Var '!$B$13</f>
        <v>0</v>
      </c>
      <c r="F82" s="119">
        <f>'Non-Labor-Var '!$S$136*'Non-Labor-Var '!$B$14</f>
        <v>0</v>
      </c>
      <c r="G82" s="119">
        <f>'Non-Labor-Var '!$S$136*'Non-Labor-Var '!$B$15</f>
        <v>0</v>
      </c>
      <c r="H82" s="119">
        <f>'Non-Labor-Var '!$S$136*'Non-Labor-Var '!$B$16</f>
        <v>0</v>
      </c>
      <c r="I82" s="120">
        <f>'Non-Labor-Var '!$R$136*'Non-Labor-Var '!$B$17</f>
        <v>0</v>
      </c>
    </row>
    <row r="83" spans="1:9" ht="13.5" thickBot="1">
      <c r="A83" s="116" t="str">
        <f>Introduction!B33</f>
        <v>Other 2</v>
      </c>
      <c r="B83" s="121">
        <f>'Non-Labor-Var '!$T$136*'Non-Labor-Var '!$B$10</f>
        <v>0</v>
      </c>
      <c r="C83" s="122">
        <f>'Non-Labor-Var '!$T$136*'Non-Labor-Var '!$B$11</f>
        <v>0</v>
      </c>
      <c r="D83" s="122">
        <f>'Non-Labor-Var '!$T$136*'Non-Labor-Var '!$B$12</f>
        <v>0</v>
      </c>
      <c r="E83" s="122">
        <f>'Non-Labor-Var '!$T$136*'Non-Labor-Var '!$B$13</f>
        <v>0</v>
      </c>
      <c r="F83" s="122">
        <f>'Non-Labor-Var '!$T$136*'Non-Labor-Var '!$B$14</f>
        <v>0</v>
      </c>
      <c r="G83" s="122">
        <f>'Non-Labor-Var '!$T$136*'Non-Labor-Var '!$B$15</f>
        <v>0</v>
      </c>
      <c r="H83" s="122">
        <f>'Non-Labor-Var '!$T$136*'Non-Labor-Var '!$B$16</f>
        <v>0</v>
      </c>
      <c r="I83" s="123">
        <f>'Non-Labor-Var '!$T$136*'Non-Labor-Var '!$B$17</f>
        <v>0</v>
      </c>
    </row>
    <row r="84" spans="1:9" ht="14.25" thickBot="1" thickTop="1">
      <c r="A84" s="125" t="s">
        <v>41</v>
      </c>
      <c r="B84" s="126">
        <f aca="true" t="shared" si="3" ref="B84:G84">SUM(B70:B83)</f>
        <v>0</v>
      </c>
      <c r="C84" s="126">
        <f t="shared" si="3"/>
        <v>0</v>
      </c>
      <c r="D84" s="126">
        <f t="shared" si="3"/>
        <v>0</v>
      </c>
      <c r="E84" s="126">
        <f t="shared" si="3"/>
        <v>0</v>
      </c>
      <c r="F84" s="126">
        <f t="shared" si="3"/>
        <v>0</v>
      </c>
      <c r="G84" s="126">
        <f t="shared" si="3"/>
        <v>0</v>
      </c>
      <c r="H84" s="126">
        <f>SUM(H70:H83)</f>
        <v>0</v>
      </c>
      <c r="I84" s="127">
        <f>SUM(I70:I83)</f>
        <v>0</v>
      </c>
    </row>
    <row r="85" ht="13.5" thickTop="1"/>
    <row r="86" spans="1:6" ht="12.75">
      <c r="A86" s="6"/>
      <c r="B86" s="129"/>
      <c r="C86" s="129"/>
      <c r="D86" s="129"/>
      <c r="E86" s="129"/>
      <c r="F86" s="129"/>
    </row>
  </sheetData>
  <sheetProtection/>
  <mergeCells count="8">
    <mergeCell ref="A68:A69"/>
    <mergeCell ref="A28:A29"/>
    <mergeCell ref="A8:A9"/>
    <mergeCell ref="A48:A49"/>
    <mergeCell ref="B8:I8"/>
    <mergeCell ref="B28:I28"/>
    <mergeCell ref="B48:I48"/>
    <mergeCell ref="B68:I6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10"/>
  </sheetPr>
  <dimension ref="A1:T152"/>
  <sheetViews>
    <sheetView tabSelected="1" zoomScalePageLayoutView="0" workbookViewId="0" topLeftCell="A1">
      <selection activeCell="D7" sqref="D7"/>
    </sheetView>
  </sheetViews>
  <sheetFormatPr defaultColWidth="9.140625" defaultRowHeight="12.75"/>
  <cols>
    <col min="1" max="1" width="39.7109375" style="1" customWidth="1"/>
    <col min="2" max="2" width="11.8515625" style="0" customWidth="1"/>
    <col min="3" max="4" width="13.7109375" style="0" customWidth="1"/>
    <col min="5" max="5" width="14.140625" style="0" customWidth="1"/>
    <col min="6" max="6" width="13.7109375" style="0" customWidth="1"/>
    <col min="7" max="7" width="13.7109375" style="0" hidden="1" customWidth="1"/>
    <col min="8" max="11" width="11.57421875" style="0" customWidth="1"/>
  </cols>
  <sheetData>
    <row r="1" s="21" customFormat="1" ht="15.75">
      <c r="A1" s="22" t="s">
        <v>269</v>
      </c>
    </row>
    <row r="2" ht="15">
      <c r="A2" s="493" t="s">
        <v>286</v>
      </c>
    </row>
    <row r="3" ht="12.75">
      <c r="A3" s="3" t="s">
        <v>259</v>
      </c>
    </row>
    <row r="4" ht="12.75">
      <c r="A4" s="3" t="s">
        <v>138</v>
      </c>
    </row>
    <row r="5" ht="12.75">
      <c r="A5" s="3"/>
    </row>
    <row r="6" spans="1:2" ht="12.75">
      <c r="A6" s="1" t="s">
        <v>69</v>
      </c>
      <c r="B6">
        <f>'General information'!E19</f>
        <v>0</v>
      </c>
    </row>
    <row r="7" ht="13.5" thickBot="1"/>
    <row r="8" spans="1:11" s="1" customFormat="1" ht="44.25" customHeight="1" thickBot="1" thickTop="1">
      <c r="A8" s="185" t="s">
        <v>130</v>
      </c>
      <c r="B8" s="182" t="s">
        <v>18</v>
      </c>
      <c r="C8" s="177" t="s">
        <v>19</v>
      </c>
      <c r="D8" s="177" t="s">
        <v>23</v>
      </c>
      <c r="E8" s="182" t="s">
        <v>152</v>
      </c>
      <c r="F8" s="177" t="s">
        <v>153</v>
      </c>
      <c r="G8" s="177" t="s">
        <v>140</v>
      </c>
      <c r="H8" s="177" t="s">
        <v>20</v>
      </c>
      <c r="I8" s="177" t="s">
        <v>21</v>
      </c>
      <c r="J8" s="177" t="s">
        <v>22</v>
      </c>
      <c r="K8" s="178" t="s">
        <v>40</v>
      </c>
    </row>
    <row r="9" spans="1:11" ht="16.5" customHeight="1" thickTop="1">
      <c r="A9" s="186" t="str">
        <f>Introduction!B20</f>
        <v>Acquisition</v>
      </c>
      <c r="B9" s="192">
        <f>'General information'!E35</f>
        <v>0</v>
      </c>
      <c r="C9" s="193">
        <f>'Summary '!B10</f>
        <v>0</v>
      </c>
      <c r="D9" s="193">
        <f>'Summary '!B30*(1+'General information'!$D$57)</f>
        <v>0</v>
      </c>
      <c r="E9" s="193">
        <f>'Summary '!B50*(1+'General information'!$D$57)</f>
        <v>0</v>
      </c>
      <c r="F9" s="193">
        <f>'Summary '!B70*(1+'General information'!$D$57)</f>
        <v>0</v>
      </c>
      <c r="G9" s="193">
        <f aca="true" t="shared" si="0" ref="G9:G19">SUM(F9:F9)</f>
        <v>0</v>
      </c>
      <c r="H9" s="174">
        <f>IF($B9=0,0,C9/$B9)</f>
        <v>0</v>
      </c>
      <c r="I9" s="174">
        <f aca="true" t="shared" si="1" ref="I9:I19">IF($B9=0,0,D9/$B9)</f>
        <v>0</v>
      </c>
      <c r="J9" s="174">
        <f>IF($B9=0,0,(E9+F9)/$B9)</f>
        <v>0</v>
      </c>
      <c r="K9" s="175">
        <f>I9+J9</f>
        <v>0</v>
      </c>
    </row>
    <row r="10" spans="1:11" ht="16.5" customHeight="1">
      <c r="A10" s="186" t="str">
        <f>Introduction!B21</f>
        <v>Characterization</v>
      </c>
      <c r="B10" s="192">
        <f>'General information'!F35</f>
        <v>0</v>
      </c>
      <c r="C10" s="193">
        <f>'Summary '!B11</f>
        <v>0</v>
      </c>
      <c r="D10" s="193">
        <f>'Summary '!B31*(1+'General information'!$D$57)</f>
        <v>0</v>
      </c>
      <c r="E10" s="193">
        <f>'Summary '!B51*(1+'General information'!$D$57)</f>
        <v>0</v>
      </c>
      <c r="F10" s="193">
        <f>'Summary '!B71*(1+'General information'!$D$57)</f>
        <v>0</v>
      </c>
      <c r="G10" s="193">
        <f t="shared" si="0"/>
        <v>0</v>
      </c>
      <c r="H10" s="174">
        <f aca="true" t="shared" si="2" ref="H10:H19">IF($B10=0,0,C10/$B10)</f>
        <v>0</v>
      </c>
      <c r="I10" s="174">
        <f>IF($B10=0,0,D10/$B10)</f>
        <v>0</v>
      </c>
      <c r="J10" s="174">
        <f aca="true" t="shared" si="3" ref="J10:J19">IF($B10=0,0,(E10+F10)/$B10)</f>
        <v>0</v>
      </c>
      <c r="K10" s="175">
        <f aca="true" t="shared" si="4" ref="K10:K19">I10+J10</f>
        <v>0</v>
      </c>
    </row>
    <row r="11" spans="1:11" s="1" customFormat="1" ht="16.5" customHeight="1">
      <c r="A11" s="186" t="str">
        <f>Introduction!B22</f>
        <v>Safety duplication (or security duplication)</v>
      </c>
      <c r="B11" s="192">
        <f>'General information'!G35</f>
        <v>0</v>
      </c>
      <c r="C11" s="193">
        <f>'Summary '!B12</f>
        <v>0</v>
      </c>
      <c r="D11" s="193">
        <f>'Summary '!B32*(1+'General information'!$D$57)</f>
        <v>0</v>
      </c>
      <c r="E11" s="193">
        <f>'Summary '!B52*(1+'General information'!$D$57)</f>
        <v>0</v>
      </c>
      <c r="F11" s="193">
        <f>'Summary '!B72*(1+'General information'!$D$57)</f>
        <v>0</v>
      </c>
      <c r="G11" s="193">
        <f t="shared" si="0"/>
        <v>0</v>
      </c>
      <c r="H11" s="174">
        <f t="shared" si="2"/>
        <v>0</v>
      </c>
      <c r="I11" s="174">
        <f t="shared" si="1"/>
        <v>0</v>
      </c>
      <c r="J11" s="174">
        <f t="shared" si="3"/>
        <v>0</v>
      </c>
      <c r="K11" s="175">
        <f t="shared" si="4"/>
        <v>0</v>
      </c>
    </row>
    <row r="12" spans="1:11" ht="16.5" customHeight="1">
      <c r="A12" s="186" t="str">
        <f>Introduction!B23</f>
        <v>Long term storage</v>
      </c>
      <c r="B12" s="192">
        <f>'General information'!H35</f>
        <v>0</v>
      </c>
      <c r="C12" s="193">
        <f>'Summary '!B13</f>
        <v>0</v>
      </c>
      <c r="D12" s="193">
        <f>'Summary '!B33*(1+'General information'!$D$57)</f>
        <v>0</v>
      </c>
      <c r="E12" s="193">
        <f>'Summary '!B53*(1+'General information'!$D$57)</f>
        <v>0</v>
      </c>
      <c r="F12" s="193">
        <f>'Summary '!B73*(1+'General information'!$D$57)</f>
        <v>0</v>
      </c>
      <c r="G12" s="193">
        <f t="shared" si="0"/>
        <v>0</v>
      </c>
      <c r="H12" s="174">
        <f t="shared" si="2"/>
        <v>0</v>
      </c>
      <c r="I12" s="174">
        <f t="shared" si="1"/>
        <v>0</v>
      </c>
      <c r="J12" s="174">
        <f t="shared" si="3"/>
        <v>0</v>
      </c>
      <c r="K12" s="175">
        <f t="shared" si="4"/>
        <v>0</v>
      </c>
    </row>
    <row r="13" spans="1:11" ht="16.5" customHeight="1">
      <c r="A13" s="186" t="str">
        <f>Introduction!B24</f>
        <v>Medium term storage</v>
      </c>
      <c r="B13" s="192">
        <f>'General information'!I35</f>
        <v>0</v>
      </c>
      <c r="C13" s="193">
        <f>'Summary '!B14</f>
        <v>0</v>
      </c>
      <c r="D13" s="193">
        <f>'Summary '!B34*(1+'General information'!$D$57)</f>
        <v>0</v>
      </c>
      <c r="E13" s="193">
        <f>'Summary '!B54*(1+'General information'!$D$57)</f>
        <v>0</v>
      </c>
      <c r="F13" s="193">
        <f>'Summary '!B74*(1+'General information'!$D$57)</f>
        <v>0</v>
      </c>
      <c r="G13" s="193">
        <f t="shared" si="0"/>
        <v>0</v>
      </c>
      <c r="H13" s="174">
        <f t="shared" si="2"/>
        <v>0</v>
      </c>
      <c r="I13" s="174">
        <f t="shared" si="1"/>
        <v>0</v>
      </c>
      <c r="J13" s="174">
        <f t="shared" si="3"/>
        <v>0</v>
      </c>
      <c r="K13" s="175">
        <f t="shared" si="4"/>
        <v>0</v>
      </c>
    </row>
    <row r="14" spans="1:11" ht="16.5" customHeight="1">
      <c r="A14" s="186" t="str">
        <f>Introduction!B25</f>
        <v>Germination testing (or viability testing)</v>
      </c>
      <c r="B14" s="192">
        <f>'General information'!J35</f>
        <v>0</v>
      </c>
      <c r="C14" s="193">
        <f>'Summary '!B15</f>
        <v>0</v>
      </c>
      <c r="D14" s="193">
        <f>'Summary '!B35*(1+'General information'!$D$57)</f>
        <v>0</v>
      </c>
      <c r="E14" s="193">
        <f>'Summary '!B55*(1+'General information'!$D$57)</f>
        <v>0</v>
      </c>
      <c r="F14" s="193">
        <f>'Summary '!B75*(1+'General information'!$D$57)</f>
        <v>0</v>
      </c>
      <c r="G14" s="193">
        <f t="shared" si="0"/>
        <v>0</v>
      </c>
      <c r="H14" s="174">
        <f t="shared" si="2"/>
        <v>0</v>
      </c>
      <c r="I14" s="174">
        <f t="shared" si="1"/>
        <v>0</v>
      </c>
      <c r="J14" s="174">
        <f t="shared" si="3"/>
        <v>0</v>
      </c>
      <c r="K14" s="175">
        <f t="shared" si="4"/>
        <v>0</v>
      </c>
    </row>
    <row r="15" spans="1:11" ht="16.5" customHeight="1">
      <c r="A15" s="186" t="str">
        <f>Introduction!B26</f>
        <v>Regeneration (or multiplication)</v>
      </c>
      <c r="B15" s="192">
        <f>'General information'!K35</f>
        <v>0</v>
      </c>
      <c r="C15" s="193">
        <f>'Summary '!B16</f>
        <v>0</v>
      </c>
      <c r="D15" s="193">
        <f>'Summary '!B36*(1+'General information'!$D$57)</f>
        <v>0</v>
      </c>
      <c r="E15" s="193">
        <f>'Summary '!B56*(1+'General information'!$D$57)</f>
        <v>0</v>
      </c>
      <c r="F15" s="193">
        <f>'Summary '!B76*(1+'General information'!$D$57)</f>
        <v>0</v>
      </c>
      <c r="G15" s="193">
        <f t="shared" si="0"/>
        <v>0</v>
      </c>
      <c r="H15" s="174">
        <f t="shared" si="2"/>
        <v>0</v>
      </c>
      <c r="I15" s="174">
        <f t="shared" si="1"/>
        <v>0</v>
      </c>
      <c r="J15" s="174">
        <f t="shared" si="3"/>
        <v>0</v>
      </c>
      <c r="K15" s="175">
        <f t="shared" si="4"/>
        <v>0</v>
      </c>
    </row>
    <row r="16" spans="1:11" ht="16.5" customHeight="1">
      <c r="A16" s="186" t="str">
        <f>Introduction!B27</f>
        <v>Seed processing</v>
      </c>
      <c r="B16" s="192">
        <f>'General information'!L35</f>
        <v>0</v>
      </c>
      <c r="C16" s="193">
        <f>'Summary '!B17</f>
        <v>0</v>
      </c>
      <c r="D16" s="193">
        <f>'Summary '!B37*(1+'General information'!$D$57)</f>
        <v>0</v>
      </c>
      <c r="E16" s="193">
        <f>'Summary '!B57*(1+'General information'!$D$57)</f>
        <v>0</v>
      </c>
      <c r="F16" s="193">
        <f>'Summary '!B77*(1+'General information'!$D$57)</f>
        <v>0</v>
      </c>
      <c r="G16" s="193"/>
      <c r="H16" s="174">
        <f t="shared" si="2"/>
        <v>0</v>
      </c>
      <c r="I16" s="174">
        <f t="shared" si="1"/>
        <v>0</v>
      </c>
      <c r="J16" s="174">
        <f t="shared" si="3"/>
        <v>0</v>
      </c>
      <c r="K16" s="175">
        <f t="shared" si="4"/>
        <v>0</v>
      </c>
    </row>
    <row r="17" spans="1:11" ht="16.5" customHeight="1">
      <c r="A17" s="186" t="str">
        <f>Introduction!B28</f>
        <v>Seed health testing</v>
      </c>
      <c r="B17" s="192">
        <f>'General information'!M35</f>
        <v>0</v>
      </c>
      <c r="C17" s="193">
        <f>'Summary '!B18</f>
        <v>0</v>
      </c>
      <c r="D17" s="193">
        <f>'Summary '!B38*(1+'General information'!$D$57)</f>
        <v>0</v>
      </c>
      <c r="E17" s="193">
        <f>'Summary '!B58*(1+'General information'!$D$57)</f>
        <v>0</v>
      </c>
      <c r="F17" s="193">
        <f>'Summary '!B78*(1+'General information'!$D$57)</f>
        <v>0</v>
      </c>
      <c r="G17" s="193">
        <f t="shared" si="0"/>
        <v>0</v>
      </c>
      <c r="H17" s="174">
        <f t="shared" si="2"/>
        <v>0</v>
      </c>
      <c r="I17" s="174">
        <f t="shared" si="1"/>
        <v>0</v>
      </c>
      <c r="J17" s="174">
        <f t="shared" si="3"/>
        <v>0</v>
      </c>
      <c r="K17" s="175">
        <f t="shared" si="4"/>
        <v>0</v>
      </c>
    </row>
    <row r="18" spans="1:11" ht="16.5" customHeight="1">
      <c r="A18" s="186" t="str">
        <f>Introduction!B29</f>
        <v>Dissemination (or distribution)</v>
      </c>
      <c r="B18" s="192">
        <f>'General information'!N35</f>
        <v>0</v>
      </c>
      <c r="C18" s="193">
        <f>'Summary '!B19</f>
        <v>0</v>
      </c>
      <c r="D18" s="193">
        <f>'Summary '!B39*(1+'General information'!$D$57)</f>
        <v>0</v>
      </c>
      <c r="E18" s="193">
        <f>'Summary '!B59*(1+'General information'!$D$57)</f>
        <v>0</v>
      </c>
      <c r="F18" s="193">
        <f>'Summary '!B79*(1+'General information'!$D$57)</f>
        <v>0</v>
      </c>
      <c r="G18" s="193">
        <f t="shared" si="0"/>
        <v>0</v>
      </c>
      <c r="H18" s="174">
        <f t="shared" si="2"/>
        <v>0</v>
      </c>
      <c r="I18" s="174">
        <f t="shared" si="1"/>
        <v>0</v>
      </c>
      <c r="J18" s="174">
        <f t="shared" si="3"/>
        <v>0</v>
      </c>
      <c r="K18" s="175">
        <f t="shared" si="4"/>
        <v>0</v>
      </c>
    </row>
    <row r="19" spans="1:11" ht="16.5" customHeight="1">
      <c r="A19" s="186" t="str">
        <f>Introduction!B30</f>
        <v>Information and data management</v>
      </c>
      <c r="B19" s="192">
        <f>'General information'!O35</f>
        <v>0</v>
      </c>
      <c r="C19" s="193">
        <f>'Summary '!B20</f>
        <v>0</v>
      </c>
      <c r="D19" s="193">
        <f>'Summary '!B40*(1+'General information'!$D$57)</f>
        <v>0</v>
      </c>
      <c r="E19" s="193">
        <f>'Summary '!B60*(1+'General information'!$D$57)</f>
        <v>0</v>
      </c>
      <c r="F19" s="193">
        <f>'Summary '!B80*(1+'General information'!$D$57)</f>
        <v>0</v>
      </c>
      <c r="G19" s="193">
        <f t="shared" si="0"/>
        <v>0</v>
      </c>
      <c r="H19" s="174">
        <f t="shared" si="2"/>
        <v>0</v>
      </c>
      <c r="I19" s="174">
        <f t="shared" si="1"/>
        <v>0</v>
      </c>
      <c r="J19" s="174">
        <f t="shared" si="3"/>
        <v>0</v>
      </c>
      <c r="K19" s="175">
        <f t="shared" si="4"/>
        <v>0</v>
      </c>
    </row>
    <row r="20" spans="1:11" ht="16.5" customHeight="1">
      <c r="A20" s="186" t="str">
        <f>Introduction!B31</f>
        <v>General management</v>
      </c>
      <c r="B20" s="192">
        <f>'General information'!P35</f>
        <v>0</v>
      </c>
      <c r="C20" s="193">
        <f>'Summary '!B21</f>
        <v>0</v>
      </c>
      <c r="D20" s="193">
        <f>'Summary '!B41*(1+'General information'!$D$57)</f>
        <v>0</v>
      </c>
      <c r="E20" s="193">
        <f>'Summary '!B61*(1+'General information'!$D$57)</f>
        <v>0</v>
      </c>
      <c r="F20" s="193">
        <f>'Summary '!B81*(1+'General information'!$D$57)</f>
        <v>0</v>
      </c>
      <c r="G20" s="193">
        <f>SUM(B20:F20)</f>
        <v>0</v>
      </c>
      <c r="H20" s="174"/>
      <c r="I20" s="174"/>
      <c r="J20" s="174"/>
      <c r="K20" s="175"/>
    </row>
    <row r="21" spans="1:11" ht="16.5" customHeight="1">
      <c r="A21" s="186" t="str">
        <f>Introduction!B32</f>
        <v>Other 1</v>
      </c>
      <c r="B21" s="192">
        <f>'General information'!Q35</f>
        <v>0</v>
      </c>
      <c r="C21" s="193">
        <f>'Summary '!B22</f>
        <v>0</v>
      </c>
      <c r="D21" s="193">
        <f>'Summary '!B42*(1+'General information'!$D$57)</f>
        <v>0</v>
      </c>
      <c r="E21" s="193">
        <f>'Summary '!B62*(1+'General information'!$D$57)</f>
        <v>0</v>
      </c>
      <c r="F21" s="193">
        <f>'Summary '!B82*(1+'General information'!$D$57)</f>
        <v>0</v>
      </c>
      <c r="G21" s="193">
        <f>SUM(B21:F21)</f>
        <v>0</v>
      </c>
      <c r="H21" s="174"/>
      <c r="I21" s="174"/>
      <c r="J21" s="174"/>
      <c r="K21" s="175"/>
    </row>
    <row r="22" spans="1:11" ht="16.5" customHeight="1">
      <c r="A22" s="186" t="str">
        <f>Introduction!B33</f>
        <v>Other 2</v>
      </c>
      <c r="B22" s="192">
        <f>'General information'!R35</f>
        <v>0</v>
      </c>
      <c r="C22" s="193">
        <f>'Summary '!B23</f>
        <v>0</v>
      </c>
      <c r="D22" s="193">
        <f>'Summary '!B43*(1+'General information'!$D$57)</f>
        <v>0</v>
      </c>
      <c r="E22" s="193">
        <f>'Summary '!B63*(1+'General information'!$D$57)</f>
        <v>0</v>
      </c>
      <c r="F22" s="193">
        <f>'Summary '!B83*(1+'General information'!$D$57)</f>
        <v>0</v>
      </c>
      <c r="G22" s="193">
        <f>SUM(B22:F22)</f>
        <v>0</v>
      </c>
      <c r="H22" s="174"/>
      <c r="I22" s="174"/>
      <c r="J22" s="174"/>
      <c r="K22" s="175"/>
    </row>
    <row r="23" spans="1:11" ht="16.5" customHeight="1">
      <c r="A23" s="186"/>
      <c r="B23" s="194"/>
      <c r="C23" s="193"/>
      <c r="D23" s="193"/>
      <c r="E23" s="191"/>
      <c r="F23" s="193"/>
      <c r="G23" s="193"/>
      <c r="H23" s="174"/>
      <c r="I23" s="174"/>
      <c r="J23" s="174"/>
      <c r="K23" s="175"/>
    </row>
    <row r="24" spans="1:11" ht="16.5" customHeight="1" thickBot="1">
      <c r="A24" s="186"/>
      <c r="B24" s="194"/>
      <c r="C24" s="193"/>
      <c r="D24" s="195"/>
      <c r="E24" s="191"/>
      <c r="F24" s="193"/>
      <c r="G24" s="193"/>
      <c r="H24" s="174"/>
      <c r="I24" s="174"/>
      <c r="J24" s="174"/>
      <c r="K24" s="175"/>
    </row>
    <row r="25" spans="1:11" ht="18" customHeight="1" thickBot="1" thickTop="1">
      <c r="A25" s="187" t="s">
        <v>5</v>
      </c>
      <c r="B25" s="182" t="s">
        <v>147</v>
      </c>
      <c r="C25" s="179">
        <f aca="true" t="shared" si="5" ref="C25:H25">SUM(C9:C24)</f>
        <v>0</v>
      </c>
      <c r="D25" s="180">
        <f t="shared" si="5"/>
        <v>0</v>
      </c>
      <c r="E25" s="211">
        <f t="shared" si="5"/>
        <v>0</v>
      </c>
      <c r="F25" s="179">
        <f t="shared" si="5"/>
        <v>0</v>
      </c>
      <c r="G25" s="179">
        <f t="shared" si="5"/>
        <v>0</v>
      </c>
      <c r="H25" s="180">
        <f t="shared" si="5"/>
        <v>0</v>
      </c>
      <c r="I25" s="179">
        <f>SUM(I9:I24)</f>
        <v>0</v>
      </c>
      <c r="J25" s="180">
        <f>SUM(J9:J24)</f>
        <v>0</v>
      </c>
      <c r="K25" s="181">
        <f>SUM(K9:K24)</f>
        <v>0</v>
      </c>
    </row>
    <row r="26" ht="13.5" thickTop="1"/>
    <row r="28" spans="1:2" ht="12.75">
      <c r="A28" s="1" t="s">
        <v>69</v>
      </c>
      <c r="B28">
        <f>'General information'!E20</f>
        <v>0</v>
      </c>
    </row>
    <row r="29" ht="13.5" thickBot="1"/>
    <row r="30" spans="1:20" ht="39.75" thickBot="1" thickTop="1">
      <c r="A30" s="185" t="s">
        <v>130</v>
      </c>
      <c r="B30" s="182" t="s">
        <v>18</v>
      </c>
      <c r="C30" s="177" t="s">
        <v>19</v>
      </c>
      <c r="D30" s="177" t="s">
        <v>23</v>
      </c>
      <c r="E30" s="182" t="s">
        <v>152</v>
      </c>
      <c r="F30" s="177" t="s">
        <v>153</v>
      </c>
      <c r="G30" s="177" t="s">
        <v>140</v>
      </c>
      <c r="H30" s="177" t="s">
        <v>20</v>
      </c>
      <c r="I30" s="177" t="s">
        <v>21</v>
      </c>
      <c r="J30" s="177" t="s">
        <v>22</v>
      </c>
      <c r="K30" s="178" t="s">
        <v>40</v>
      </c>
      <c r="L30" s="1"/>
      <c r="M30" s="1"/>
      <c r="N30" s="1"/>
      <c r="O30" s="1"/>
      <c r="P30" s="1"/>
      <c r="Q30" s="1"/>
      <c r="R30" s="1"/>
      <c r="S30" s="1"/>
      <c r="T30" s="1"/>
    </row>
    <row r="31" spans="1:11" ht="16.5" customHeight="1" thickTop="1">
      <c r="A31" s="186" t="str">
        <f>Introduction!B20</f>
        <v>Acquisition</v>
      </c>
      <c r="B31" s="183">
        <f>'General information'!E36</f>
        <v>0</v>
      </c>
      <c r="C31" s="173">
        <f>'Summary '!C10</f>
        <v>0</v>
      </c>
      <c r="D31" s="173">
        <f>'Summary '!C30*(1+'General information'!$D$57)</f>
        <v>0</v>
      </c>
      <c r="E31" s="599">
        <f>'Summary '!C50*(1+'General information'!$D$57)</f>
        <v>0</v>
      </c>
      <c r="F31" s="173">
        <f>'Summary '!C70*(1+'General information'!$D$57)</f>
        <v>0</v>
      </c>
      <c r="G31" s="173">
        <f aca="true" t="shared" si="6" ref="G31:G44">SUM(F31:F31)</f>
        <v>0</v>
      </c>
      <c r="H31" s="174">
        <f>IF($B31=0,0,C31/$B31)</f>
        <v>0</v>
      </c>
      <c r="I31" s="174">
        <f>IF($B31=0,0,D31/$B31)</f>
        <v>0</v>
      </c>
      <c r="J31" s="174">
        <f>IF($B31=0,0,(E31+F31)/$B31)</f>
        <v>0</v>
      </c>
      <c r="K31" s="175">
        <f>I31+J31</f>
        <v>0</v>
      </c>
    </row>
    <row r="32" spans="1:11" ht="15.75" customHeight="1">
      <c r="A32" s="186" t="str">
        <f>Introduction!B21</f>
        <v>Characterization</v>
      </c>
      <c r="B32" s="183">
        <f>'General information'!F36</f>
        <v>0</v>
      </c>
      <c r="C32" s="173">
        <f>'Summary '!C11</f>
        <v>0</v>
      </c>
      <c r="D32" s="173">
        <f>'Summary '!C31*(1+'General information'!$D$57)</f>
        <v>0</v>
      </c>
      <c r="E32" s="599">
        <f>'Summary '!C51*(1+'General information'!$D$57)</f>
        <v>0</v>
      </c>
      <c r="F32" s="173">
        <f>'Summary '!C71*(1+'General information'!$D$57)</f>
        <v>0</v>
      </c>
      <c r="G32" s="173">
        <f t="shared" si="6"/>
        <v>0</v>
      </c>
      <c r="H32" s="174">
        <f aca="true" t="shared" si="7" ref="H32:H41">IF($B32=0,0,C32/$B32)</f>
        <v>0</v>
      </c>
      <c r="I32" s="174">
        <f>IF($B32=0,0,D32/$B32)</f>
        <v>0</v>
      </c>
      <c r="J32" s="174">
        <f aca="true" t="shared" si="8" ref="J32:J41">IF($B32=0,0,(E32+F32)/$B32)</f>
        <v>0</v>
      </c>
      <c r="K32" s="175">
        <f aca="true" t="shared" si="9" ref="K32:K41">I32+J32</f>
        <v>0</v>
      </c>
    </row>
    <row r="33" spans="1:20" ht="15.75" customHeight="1">
      <c r="A33" s="186" t="str">
        <f>Introduction!B22</f>
        <v>Safety duplication (or security duplication)</v>
      </c>
      <c r="B33" s="183">
        <f>'General information'!G36</f>
        <v>0</v>
      </c>
      <c r="C33" s="173">
        <f>'Summary '!C12</f>
        <v>0</v>
      </c>
      <c r="D33" s="173">
        <f>'Summary '!C32*(1+'General information'!$D$57)</f>
        <v>0</v>
      </c>
      <c r="E33" s="599">
        <f>'Summary '!C52*(1+'General information'!$D$57)</f>
        <v>0</v>
      </c>
      <c r="F33" s="173">
        <f>'Summary '!C72*(1+'General information'!$D$57)</f>
        <v>0</v>
      </c>
      <c r="G33" s="173">
        <f t="shared" si="6"/>
        <v>0</v>
      </c>
      <c r="H33" s="174">
        <f t="shared" si="7"/>
        <v>0</v>
      </c>
      <c r="I33" s="174">
        <f aca="true" t="shared" si="10" ref="I33:I41">IF($B33=0,0,D33/$B33)</f>
        <v>0</v>
      </c>
      <c r="J33" s="174">
        <f t="shared" si="8"/>
        <v>0</v>
      </c>
      <c r="K33" s="175">
        <f t="shared" si="9"/>
        <v>0</v>
      </c>
      <c r="L33" s="1"/>
      <c r="M33" s="1"/>
      <c r="N33" s="1"/>
      <c r="O33" s="1"/>
      <c r="P33" s="1"/>
      <c r="Q33" s="1"/>
      <c r="R33" s="1"/>
      <c r="S33" s="1"/>
      <c r="T33" s="1"/>
    </row>
    <row r="34" spans="1:11" ht="15.75" customHeight="1">
      <c r="A34" s="186" t="str">
        <f>Introduction!B23</f>
        <v>Long term storage</v>
      </c>
      <c r="B34" s="183">
        <f>'General information'!H36</f>
        <v>0</v>
      </c>
      <c r="C34" s="173">
        <f>'Summary '!C13</f>
        <v>0</v>
      </c>
      <c r="D34" s="173">
        <f>'Summary '!C33*(1+'General information'!$D$57)</f>
        <v>0</v>
      </c>
      <c r="E34" s="599">
        <f>'Summary '!C53*(1+'General information'!$D$57)</f>
        <v>0</v>
      </c>
      <c r="F34" s="173">
        <f>'Summary '!C73*(1+'General information'!$D$57)</f>
        <v>0</v>
      </c>
      <c r="G34" s="173">
        <f t="shared" si="6"/>
        <v>0</v>
      </c>
      <c r="H34" s="174">
        <f t="shared" si="7"/>
        <v>0</v>
      </c>
      <c r="I34" s="174">
        <f t="shared" si="10"/>
        <v>0</v>
      </c>
      <c r="J34" s="174">
        <f t="shared" si="8"/>
        <v>0</v>
      </c>
      <c r="K34" s="175">
        <f t="shared" si="9"/>
        <v>0</v>
      </c>
    </row>
    <row r="35" spans="1:11" ht="15.75" customHeight="1">
      <c r="A35" s="186" t="str">
        <f>Introduction!B24</f>
        <v>Medium term storage</v>
      </c>
      <c r="B35" s="183">
        <f>'General information'!I36</f>
        <v>0</v>
      </c>
      <c r="C35" s="173">
        <f>'Summary '!C14</f>
        <v>0</v>
      </c>
      <c r="D35" s="173">
        <f>'Summary '!C34*(1+'General information'!$D$57)</f>
        <v>0</v>
      </c>
      <c r="E35" s="599">
        <f>'Summary '!C54*(1+'General information'!$D$57)</f>
        <v>0</v>
      </c>
      <c r="F35" s="173">
        <f>'Summary '!C74*(1+'General information'!$D$57)</f>
        <v>0</v>
      </c>
      <c r="G35" s="173">
        <f t="shared" si="6"/>
        <v>0</v>
      </c>
      <c r="H35" s="174">
        <f t="shared" si="7"/>
        <v>0</v>
      </c>
      <c r="I35" s="174">
        <f t="shared" si="10"/>
        <v>0</v>
      </c>
      <c r="J35" s="174">
        <f t="shared" si="8"/>
        <v>0</v>
      </c>
      <c r="K35" s="175">
        <f t="shared" si="9"/>
        <v>0</v>
      </c>
    </row>
    <row r="36" spans="1:11" ht="15.75" customHeight="1">
      <c r="A36" s="186" t="str">
        <f>Introduction!B25</f>
        <v>Germination testing (or viability testing)</v>
      </c>
      <c r="B36" s="183">
        <f>'General information'!J36</f>
        <v>0</v>
      </c>
      <c r="C36" s="173">
        <f>'Summary '!C15</f>
        <v>0</v>
      </c>
      <c r="D36" s="173">
        <f>'Summary '!C35*(1+'General information'!$D$57)</f>
        <v>0</v>
      </c>
      <c r="E36" s="599">
        <f>'Summary '!C55*(1+'General information'!$D$57)</f>
        <v>0</v>
      </c>
      <c r="F36" s="173">
        <f>'Summary '!C75*(1+'General information'!$D$57)</f>
        <v>0</v>
      </c>
      <c r="G36" s="173">
        <f t="shared" si="6"/>
        <v>0</v>
      </c>
      <c r="H36" s="174">
        <f t="shared" si="7"/>
        <v>0</v>
      </c>
      <c r="I36" s="174">
        <f t="shared" si="10"/>
        <v>0</v>
      </c>
      <c r="J36" s="174">
        <f t="shared" si="8"/>
        <v>0</v>
      </c>
      <c r="K36" s="175">
        <f t="shared" si="9"/>
        <v>0</v>
      </c>
    </row>
    <row r="37" spans="1:11" ht="15.75" customHeight="1">
      <c r="A37" s="186" t="str">
        <f>Introduction!B26</f>
        <v>Regeneration (or multiplication)</v>
      </c>
      <c r="B37" s="183">
        <f>'General information'!K36</f>
        <v>0</v>
      </c>
      <c r="C37" s="173">
        <f>'Summary '!C16</f>
        <v>0</v>
      </c>
      <c r="D37" s="173">
        <f>'Summary '!C36*(1+'General information'!$D$57)</f>
        <v>0</v>
      </c>
      <c r="E37" s="599">
        <f>'Summary '!C56*(1+'General information'!$D$57)</f>
        <v>0</v>
      </c>
      <c r="F37" s="173">
        <f>'Summary '!C76*(1+'General information'!$D$57)</f>
        <v>0</v>
      </c>
      <c r="G37" s="173">
        <f t="shared" si="6"/>
        <v>0</v>
      </c>
      <c r="H37" s="174">
        <f t="shared" si="7"/>
        <v>0</v>
      </c>
      <c r="I37" s="174">
        <f t="shared" si="10"/>
        <v>0</v>
      </c>
      <c r="J37" s="174">
        <f t="shared" si="8"/>
        <v>0</v>
      </c>
      <c r="K37" s="175">
        <f t="shared" si="9"/>
        <v>0</v>
      </c>
    </row>
    <row r="38" spans="1:11" ht="15.75" customHeight="1">
      <c r="A38" s="186" t="str">
        <f>Introduction!B27</f>
        <v>Seed processing</v>
      </c>
      <c r="B38" s="183">
        <f>'General information'!L36</f>
        <v>0</v>
      </c>
      <c r="C38" s="173">
        <f>'Summary '!C17</f>
        <v>0</v>
      </c>
      <c r="D38" s="173">
        <f>'Summary '!C37*(1+'General information'!$D$57)</f>
        <v>0</v>
      </c>
      <c r="E38" s="599">
        <f>'Summary '!C57*(1+'General information'!$D$57)</f>
        <v>0</v>
      </c>
      <c r="F38" s="173">
        <f>'Summary '!$C$77*'General information'!$D$57</f>
        <v>0</v>
      </c>
      <c r="G38" s="173"/>
      <c r="H38" s="174">
        <f t="shared" si="7"/>
        <v>0</v>
      </c>
      <c r="I38" s="174">
        <f t="shared" si="10"/>
        <v>0</v>
      </c>
      <c r="J38" s="174">
        <f t="shared" si="8"/>
        <v>0</v>
      </c>
      <c r="K38" s="175">
        <f t="shared" si="9"/>
        <v>0</v>
      </c>
    </row>
    <row r="39" spans="1:11" ht="15.75" customHeight="1">
      <c r="A39" s="186" t="str">
        <f>Introduction!B28</f>
        <v>Seed health testing</v>
      </c>
      <c r="B39" s="183">
        <f>'General information'!M36</f>
        <v>0</v>
      </c>
      <c r="C39" s="173">
        <f>'Summary '!C18</f>
        <v>0</v>
      </c>
      <c r="D39" s="173">
        <f>'Summary '!C38*(1+'General information'!$D$57)</f>
        <v>0</v>
      </c>
      <c r="E39" s="599">
        <f>'Summary '!C58*(1+'General information'!$D$57)</f>
        <v>0</v>
      </c>
      <c r="F39" s="173">
        <f>'Summary '!C78*(1+'General information'!$D$57)</f>
        <v>0</v>
      </c>
      <c r="G39" s="173">
        <f t="shared" si="6"/>
        <v>0</v>
      </c>
      <c r="H39" s="174">
        <f t="shared" si="7"/>
        <v>0</v>
      </c>
      <c r="I39" s="174">
        <f t="shared" si="10"/>
        <v>0</v>
      </c>
      <c r="J39" s="174">
        <f t="shared" si="8"/>
        <v>0</v>
      </c>
      <c r="K39" s="175">
        <f t="shared" si="9"/>
        <v>0</v>
      </c>
    </row>
    <row r="40" spans="1:11" ht="15.75" customHeight="1">
      <c r="A40" s="186" t="str">
        <f>Introduction!B29</f>
        <v>Dissemination (or distribution)</v>
      </c>
      <c r="B40" s="183">
        <f>'General information'!N36</f>
        <v>0</v>
      </c>
      <c r="C40" s="173">
        <f>'Summary '!C19</f>
        <v>0</v>
      </c>
      <c r="D40" s="173">
        <f>'Summary '!C39*(1+'General information'!$D$57)</f>
        <v>0</v>
      </c>
      <c r="E40" s="599">
        <f>'Summary '!C59*(1+'General information'!$D$57)</f>
        <v>0</v>
      </c>
      <c r="F40" s="173">
        <f>'Summary '!C79*(1+'General information'!$D$57)</f>
        <v>0</v>
      </c>
      <c r="G40" s="173">
        <f t="shared" si="6"/>
        <v>0</v>
      </c>
      <c r="H40" s="174">
        <f t="shared" si="7"/>
        <v>0</v>
      </c>
      <c r="I40" s="174">
        <f t="shared" si="10"/>
        <v>0</v>
      </c>
      <c r="J40" s="174">
        <f t="shared" si="8"/>
        <v>0</v>
      </c>
      <c r="K40" s="175">
        <f t="shared" si="9"/>
        <v>0</v>
      </c>
    </row>
    <row r="41" spans="1:11" ht="15.75" customHeight="1">
      <c r="A41" s="186" t="str">
        <f>Introduction!B30</f>
        <v>Information and data management</v>
      </c>
      <c r="B41" s="183">
        <f>'General information'!O36</f>
        <v>0</v>
      </c>
      <c r="C41" s="173">
        <f>'Summary '!C20</f>
        <v>0</v>
      </c>
      <c r="D41" s="173">
        <f>'Summary '!C40*(1+'General information'!$D$57)</f>
        <v>0</v>
      </c>
      <c r="E41" s="599">
        <f>'Summary '!C60*(1+'General information'!$D$57)</f>
        <v>0</v>
      </c>
      <c r="F41" s="173">
        <f>'Summary '!C80*(1+'General information'!$D$57)</f>
        <v>0</v>
      </c>
      <c r="G41" s="173">
        <f t="shared" si="6"/>
        <v>0</v>
      </c>
      <c r="H41" s="174">
        <f t="shared" si="7"/>
        <v>0</v>
      </c>
      <c r="I41" s="174">
        <f t="shared" si="10"/>
        <v>0</v>
      </c>
      <c r="J41" s="174">
        <f t="shared" si="8"/>
        <v>0</v>
      </c>
      <c r="K41" s="175">
        <f t="shared" si="9"/>
        <v>0</v>
      </c>
    </row>
    <row r="42" spans="1:11" ht="15.75" customHeight="1">
      <c r="A42" s="186" t="str">
        <f>Introduction!B31</f>
        <v>General management</v>
      </c>
      <c r="B42" s="183">
        <f>'General information'!P36</f>
        <v>0</v>
      </c>
      <c r="C42" s="173">
        <f>'Summary '!C21</f>
        <v>0</v>
      </c>
      <c r="D42" s="173">
        <f>'Summary '!C41*(1+'General information'!$D$57)</f>
        <v>0</v>
      </c>
      <c r="E42" s="599">
        <f>'Summary '!C61*(1+'General information'!$D$57)</f>
        <v>0</v>
      </c>
      <c r="F42" s="173">
        <f>'Summary '!C81*(1+'General information'!$D$57)</f>
        <v>0</v>
      </c>
      <c r="G42" s="173">
        <f t="shared" si="6"/>
        <v>0</v>
      </c>
      <c r="H42" s="174"/>
      <c r="I42" s="174"/>
      <c r="J42" s="174"/>
      <c r="K42" s="175"/>
    </row>
    <row r="43" spans="1:11" ht="15.75" customHeight="1">
      <c r="A43" s="186" t="str">
        <f>Introduction!B32</f>
        <v>Other 1</v>
      </c>
      <c r="B43" s="183">
        <f>'General information'!Q36</f>
        <v>0</v>
      </c>
      <c r="C43" s="173">
        <f>'Summary '!C22</f>
        <v>0</v>
      </c>
      <c r="D43" s="173">
        <f>'Summary '!C42*(1+'General information'!$D$57)</f>
        <v>0</v>
      </c>
      <c r="E43" s="599">
        <f>'Summary '!C62*(1+'General information'!$D$57)</f>
        <v>0</v>
      </c>
      <c r="F43" s="173">
        <f>'Summary '!C82*(1+'General information'!$D$57)</f>
        <v>0</v>
      </c>
      <c r="G43" s="173">
        <f t="shared" si="6"/>
        <v>0</v>
      </c>
      <c r="H43" s="174"/>
      <c r="I43" s="174"/>
      <c r="J43" s="174"/>
      <c r="K43" s="175"/>
    </row>
    <row r="44" spans="1:11" ht="15.75" customHeight="1">
      <c r="A44" s="186" t="str">
        <f>Introduction!B33</f>
        <v>Other 2</v>
      </c>
      <c r="B44" s="183">
        <f>'General information'!Q37</f>
        <v>0</v>
      </c>
      <c r="C44" s="173">
        <f>'Summary '!C23</f>
        <v>0</v>
      </c>
      <c r="D44" s="173">
        <f>'Summary '!C43*(1+'General information'!$D$57)</f>
        <v>0</v>
      </c>
      <c r="E44" s="599">
        <f>'Summary '!C63*(1+'General information'!$D$57)</f>
        <v>0</v>
      </c>
      <c r="F44" s="173">
        <f>'Summary '!C83*(1+'General information'!$D$57)</f>
        <v>0</v>
      </c>
      <c r="G44" s="173">
        <f t="shared" si="6"/>
        <v>0</v>
      </c>
      <c r="H44" s="174"/>
      <c r="I44" s="174"/>
      <c r="J44" s="174"/>
      <c r="K44" s="175"/>
    </row>
    <row r="45" spans="1:11" ht="15.75" customHeight="1">
      <c r="A45" s="186"/>
      <c r="B45" s="184"/>
      <c r="C45" s="173"/>
      <c r="D45" s="173"/>
      <c r="E45" s="184"/>
      <c r="F45" s="173"/>
      <c r="G45" s="173"/>
      <c r="H45" s="174"/>
      <c r="I45" s="174"/>
      <c r="J45" s="174"/>
      <c r="K45" s="175"/>
    </row>
    <row r="46" spans="1:11" ht="15.75" customHeight="1" thickBot="1">
      <c r="A46" s="186"/>
      <c r="B46" s="184"/>
      <c r="C46" s="173"/>
      <c r="D46" s="176"/>
      <c r="E46" s="184"/>
      <c r="F46" s="173"/>
      <c r="G46" s="173"/>
      <c r="H46" s="174"/>
      <c r="I46" s="174"/>
      <c r="J46" s="174"/>
      <c r="K46" s="175"/>
    </row>
    <row r="47" spans="1:11" ht="15.75" customHeight="1" thickBot="1" thickTop="1">
      <c r="A47" s="187" t="s">
        <v>5</v>
      </c>
      <c r="B47" s="182" t="s">
        <v>147</v>
      </c>
      <c r="C47" s="179">
        <f aca="true" t="shared" si="11" ref="C47:K47">SUM(C31:C46)</f>
        <v>0</v>
      </c>
      <c r="D47" s="180">
        <f t="shared" si="11"/>
        <v>0</v>
      </c>
      <c r="E47" s="179">
        <f t="shared" si="11"/>
        <v>0</v>
      </c>
      <c r="F47" s="179">
        <f t="shared" si="11"/>
        <v>0</v>
      </c>
      <c r="G47" s="179">
        <f t="shared" si="11"/>
        <v>0</v>
      </c>
      <c r="H47" s="180">
        <f t="shared" si="11"/>
        <v>0</v>
      </c>
      <c r="I47" s="179">
        <f t="shared" si="11"/>
        <v>0</v>
      </c>
      <c r="J47" s="180">
        <f t="shared" si="11"/>
        <v>0</v>
      </c>
      <c r="K47" s="181">
        <f t="shared" si="11"/>
        <v>0</v>
      </c>
    </row>
    <row r="48" ht="13.5" thickTop="1"/>
    <row r="51" spans="1:2" ht="12.75">
      <c r="A51" s="1" t="s">
        <v>69</v>
      </c>
      <c r="B51">
        <f>'General information'!E21</f>
        <v>0</v>
      </c>
    </row>
    <row r="52" ht="13.5" thickBot="1"/>
    <row r="53" spans="1:20" ht="39.75" thickBot="1" thickTop="1">
      <c r="A53" s="185" t="s">
        <v>130</v>
      </c>
      <c r="B53" s="182" t="s">
        <v>18</v>
      </c>
      <c r="C53" s="177" t="s">
        <v>19</v>
      </c>
      <c r="D53" s="177" t="s">
        <v>23</v>
      </c>
      <c r="E53" s="182" t="s">
        <v>152</v>
      </c>
      <c r="F53" s="177" t="s">
        <v>153</v>
      </c>
      <c r="G53" s="177" t="s">
        <v>140</v>
      </c>
      <c r="H53" s="177" t="s">
        <v>20</v>
      </c>
      <c r="I53" s="177" t="s">
        <v>21</v>
      </c>
      <c r="J53" s="177" t="s">
        <v>22</v>
      </c>
      <c r="K53" s="178" t="s">
        <v>40</v>
      </c>
      <c r="L53" s="1"/>
      <c r="M53" s="1"/>
      <c r="N53" s="1"/>
      <c r="O53" s="1"/>
      <c r="P53" s="1"/>
      <c r="Q53" s="1"/>
      <c r="R53" s="1"/>
      <c r="S53" s="1"/>
      <c r="T53" s="1"/>
    </row>
    <row r="54" spans="1:11" ht="15.75" customHeight="1" thickTop="1">
      <c r="A54" s="186" t="str">
        <f>Introduction!B20</f>
        <v>Acquisition</v>
      </c>
      <c r="B54" s="183">
        <f>'General information'!E37</f>
        <v>0</v>
      </c>
      <c r="C54" s="173">
        <f>'Summary '!D10</f>
        <v>0</v>
      </c>
      <c r="D54" s="173">
        <f>'Summary '!D30*(1+'General information'!$D$57)</f>
        <v>0</v>
      </c>
      <c r="E54" s="599">
        <f>'Summary '!D50*(1+'General information'!$D$57)</f>
        <v>0</v>
      </c>
      <c r="F54" s="173">
        <f>'Summary '!D70*(1+'General information'!$D$57)</f>
        <v>0</v>
      </c>
      <c r="G54" s="173">
        <f aca="true" t="shared" si="12" ref="G54:G67">SUM(F54:F54)</f>
        <v>0</v>
      </c>
      <c r="H54" s="174">
        <f>IF($B54=0,0,C54/$B54)</f>
        <v>0</v>
      </c>
      <c r="I54" s="174">
        <f>IF($B54=0,0,D54/$B54)</f>
        <v>0</v>
      </c>
      <c r="J54" s="174">
        <f>IF($B54=0,0,(E54+F54)/$B54)</f>
        <v>0</v>
      </c>
      <c r="K54" s="175">
        <f>I54+J54</f>
        <v>0</v>
      </c>
    </row>
    <row r="55" spans="1:11" ht="15.75" customHeight="1">
      <c r="A55" s="186" t="str">
        <f>Introduction!B21</f>
        <v>Characterization</v>
      </c>
      <c r="B55" s="183">
        <f>'General information'!F37</f>
        <v>0</v>
      </c>
      <c r="C55" s="173">
        <f>'Summary '!D11</f>
        <v>0</v>
      </c>
      <c r="D55" s="173">
        <f>'Summary '!D31*(1+'General information'!$D$57)</f>
        <v>0</v>
      </c>
      <c r="E55" s="599">
        <f>'Summary '!D51*(1+'General information'!$D$57)</f>
        <v>0</v>
      </c>
      <c r="F55" s="173">
        <f>'Summary '!D71*(1+'General information'!$D$57)</f>
        <v>0</v>
      </c>
      <c r="G55" s="173">
        <f t="shared" si="12"/>
        <v>0</v>
      </c>
      <c r="H55" s="174">
        <f aca="true" t="shared" si="13" ref="H55:H64">IF($B55=0,0,C55/$B55)</f>
        <v>0</v>
      </c>
      <c r="I55" s="174">
        <f>IF($B55=0,0,D55/$B55)</f>
        <v>0</v>
      </c>
      <c r="J55" s="174">
        <f aca="true" t="shared" si="14" ref="J55:J64">IF($B55=0,0,(E55+F55)/$B55)</f>
        <v>0</v>
      </c>
      <c r="K55" s="175">
        <f aca="true" t="shared" si="15" ref="K55:K64">I55+J55</f>
        <v>0</v>
      </c>
    </row>
    <row r="56" spans="1:20" ht="15.75" customHeight="1">
      <c r="A56" s="186" t="str">
        <f>Introduction!B22</f>
        <v>Safety duplication (or security duplication)</v>
      </c>
      <c r="B56" s="183">
        <f>'General information'!G37</f>
        <v>0</v>
      </c>
      <c r="C56" s="173">
        <f>'Summary '!D12</f>
        <v>0</v>
      </c>
      <c r="D56" s="173">
        <f>'Summary '!D32*(1+'General information'!$D$57)</f>
        <v>0</v>
      </c>
      <c r="E56" s="599">
        <f>'Summary '!D52*(1+'General information'!$D$57)</f>
        <v>0</v>
      </c>
      <c r="F56" s="173">
        <f>'Summary '!D72*(1+'General information'!$D$57)</f>
        <v>0</v>
      </c>
      <c r="G56" s="173">
        <f t="shared" si="12"/>
        <v>0</v>
      </c>
      <c r="H56" s="174">
        <f t="shared" si="13"/>
        <v>0</v>
      </c>
      <c r="I56" s="174">
        <f aca="true" t="shared" si="16" ref="I56:I64">IF($B56=0,0,D56/$B56)</f>
        <v>0</v>
      </c>
      <c r="J56" s="174">
        <f t="shared" si="14"/>
        <v>0</v>
      </c>
      <c r="K56" s="175">
        <f t="shared" si="15"/>
        <v>0</v>
      </c>
      <c r="L56" s="1"/>
      <c r="M56" s="1"/>
      <c r="N56" s="1"/>
      <c r="O56" s="1"/>
      <c r="P56" s="1"/>
      <c r="Q56" s="1"/>
      <c r="R56" s="1"/>
      <c r="S56" s="1"/>
      <c r="T56" s="1"/>
    </row>
    <row r="57" spans="1:11" ht="15.75" customHeight="1">
      <c r="A57" s="186" t="str">
        <f>Introduction!B23</f>
        <v>Long term storage</v>
      </c>
      <c r="B57" s="183">
        <f>'General information'!H37</f>
        <v>0</v>
      </c>
      <c r="C57" s="173">
        <f>'Summary '!D13</f>
        <v>0</v>
      </c>
      <c r="D57" s="173">
        <f>'Summary '!D33*(1+'General information'!$D$57)</f>
        <v>0</v>
      </c>
      <c r="E57" s="599">
        <f>'Summary '!D53*(1+'General information'!$D$57)</f>
        <v>0</v>
      </c>
      <c r="F57" s="173">
        <f>'Summary '!D73*(1+'General information'!$D$57)</f>
        <v>0</v>
      </c>
      <c r="G57" s="173">
        <f t="shared" si="12"/>
        <v>0</v>
      </c>
      <c r="H57" s="174">
        <f t="shared" si="13"/>
        <v>0</v>
      </c>
      <c r="I57" s="174">
        <f t="shared" si="16"/>
        <v>0</v>
      </c>
      <c r="J57" s="174">
        <f t="shared" si="14"/>
        <v>0</v>
      </c>
      <c r="K57" s="175">
        <f t="shared" si="15"/>
        <v>0</v>
      </c>
    </row>
    <row r="58" spans="1:11" ht="15.75" customHeight="1">
      <c r="A58" s="186" t="str">
        <f>Introduction!B24</f>
        <v>Medium term storage</v>
      </c>
      <c r="B58" s="183">
        <f>'General information'!I37</f>
        <v>0</v>
      </c>
      <c r="C58" s="173">
        <f>'Summary '!D14</f>
        <v>0</v>
      </c>
      <c r="D58" s="173">
        <f>'Summary '!D34*(1+'General information'!$D$57)</f>
        <v>0</v>
      </c>
      <c r="E58" s="599">
        <f>'Summary '!D54*(1+'General information'!$D$57)</f>
        <v>0</v>
      </c>
      <c r="F58" s="173">
        <f>'Summary '!D74*(1+'General information'!$D$57)</f>
        <v>0</v>
      </c>
      <c r="G58" s="173">
        <f t="shared" si="12"/>
        <v>0</v>
      </c>
      <c r="H58" s="174">
        <f t="shared" si="13"/>
        <v>0</v>
      </c>
      <c r="I58" s="174">
        <f t="shared" si="16"/>
        <v>0</v>
      </c>
      <c r="J58" s="174">
        <f t="shared" si="14"/>
        <v>0</v>
      </c>
      <c r="K58" s="175">
        <f t="shared" si="15"/>
        <v>0</v>
      </c>
    </row>
    <row r="59" spans="1:11" ht="15.75" customHeight="1">
      <c r="A59" s="186" t="str">
        <f>Introduction!B25</f>
        <v>Germination testing (or viability testing)</v>
      </c>
      <c r="B59" s="183">
        <f>'General information'!J37</f>
        <v>0</v>
      </c>
      <c r="C59" s="173">
        <f>'Summary '!D15</f>
        <v>0</v>
      </c>
      <c r="D59" s="173">
        <f>'Summary '!D35*(1+'General information'!$D$57)</f>
        <v>0</v>
      </c>
      <c r="E59" s="599">
        <f>'Summary '!D55*(1+'General information'!$D$57)</f>
        <v>0</v>
      </c>
      <c r="F59" s="173">
        <f>'Summary '!D75*(1+'General information'!$D$57)</f>
        <v>0</v>
      </c>
      <c r="G59" s="173">
        <f t="shared" si="12"/>
        <v>0</v>
      </c>
      <c r="H59" s="174">
        <f t="shared" si="13"/>
        <v>0</v>
      </c>
      <c r="I59" s="174">
        <f t="shared" si="16"/>
        <v>0</v>
      </c>
      <c r="J59" s="174">
        <f t="shared" si="14"/>
        <v>0</v>
      </c>
      <c r="K59" s="175">
        <f t="shared" si="15"/>
        <v>0</v>
      </c>
    </row>
    <row r="60" spans="1:11" ht="15.75" customHeight="1">
      <c r="A60" s="186" t="str">
        <f>Introduction!B26</f>
        <v>Regeneration (or multiplication)</v>
      </c>
      <c r="B60" s="183">
        <f>'General information'!K37</f>
        <v>0</v>
      </c>
      <c r="C60" s="173">
        <f>'Summary '!D16</f>
        <v>0</v>
      </c>
      <c r="D60" s="173">
        <f>'Summary '!D36*(1+'General information'!$D$57)</f>
        <v>0</v>
      </c>
      <c r="E60" s="599">
        <f>'Summary '!D56*(1+'General information'!$D$57)</f>
        <v>0</v>
      </c>
      <c r="F60" s="173">
        <f>'Summary '!D76*(1+'General information'!$D$57)</f>
        <v>0</v>
      </c>
      <c r="G60" s="173">
        <f t="shared" si="12"/>
        <v>0</v>
      </c>
      <c r="H60" s="174">
        <f t="shared" si="13"/>
        <v>0</v>
      </c>
      <c r="I60" s="174">
        <f t="shared" si="16"/>
        <v>0</v>
      </c>
      <c r="J60" s="174">
        <f t="shared" si="14"/>
        <v>0</v>
      </c>
      <c r="K60" s="175">
        <f t="shared" si="15"/>
        <v>0</v>
      </c>
    </row>
    <row r="61" spans="1:11" ht="15.75" customHeight="1">
      <c r="A61" s="186" t="str">
        <f>Introduction!B27</f>
        <v>Seed processing</v>
      </c>
      <c r="B61" s="183">
        <f>'General information'!L37</f>
        <v>0</v>
      </c>
      <c r="C61" s="173">
        <f>'Summary '!D17</f>
        <v>0</v>
      </c>
      <c r="D61" s="173">
        <f>'Summary '!D37*(1+'General information'!$D$57)</f>
        <v>0</v>
      </c>
      <c r="E61" s="599">
        <f>'Summary '!D57*(1+'General information'!$D$57)</f>
        <v>0</v>
      </c>
      <c r="F61" s="173">
        <f>'Summary '!D77*(1+'General information'!$D$57)</f>
        <v>0</v>
      </c>
      <c r="G61" s="173">
        <f>SUM(F61:F61)</f>
        <v>0</v>
      </c>
      <c r="H61" s="174">
        <f t="shared" si="13"/>
        <v>0</v>
      </c>
      <c r="I61" s="174">
        <f t="shared" si="16"/>
        <v>0</v>
      </c>
      <c r="J61" s="174">
        <f t="shared" si="14"/>
        <v>0</v>
      </c>
      <c r="K61" s="175">
        <f t="shared" si="15"/>
        <v>0</v>
      </c>
    </row>
    <row r="62" spans="1:11" ht="15.75" customHeight="1">
      <c r="A62" s="186" t="str">
        <f>Introduction!B28</f>
        <v>Seed health testing</v>
      </c>
      <c r="B62" s="183">
        <f>'General information'!M37</f>
        <v>0</v>
      </c>
      <c r="C62" s="173">
        <f>'Summary '!D18</f>
        <v>0</v>
      </c>
      <c r="D62" s="173">
        <f>'Summary '!D38*(1+'General information'!$D$57)</f>
        <v>0</v>
      </c>
      <c r="E62" s="599">
        <f>'Summary '!D58*(1+'General information'!$D$57)</f>
        <v>0</v>
      </c>
      <c r="F62" s="173">
        <f>'Summary '!D78*(1+'General information'!$D$57)</f>
        <v>0</v>
      </c>
      <c r="G62" s="173">
        <f t="shared" si="12"/>
        <v>0</v>
      </c>
      <c r="H62" s="174">
        <f t="shared" si="13"/>
        <v>0</v>
      </c>
      <c r="I62" s="174">
        <f t="shared" si="16"/>
        <v>0</v>
      </c>
      <c r="J62" s="174">
        <f t="shared" si="14"/>
        <v>0</v>
      </c>
      <c r="K62" s="175">
        <f t="shared" si="15"/>
        <v>0</v>
      </c>
    </row>
    <row r="63" spans="1:11" ht="15.75" customHeight="1">
      <c r="A63" s="186" t="str">
        <f>Introduction!B29</f>
        <v>Dissemination (or distribution)</v>
      </c>
      <c r="B63" s="183">
        <f>'General information'!N37</f>
        <v>0</v>
      </c>
      <c r="C63" s="173">
        <f>'Summary '!D19</f>
        <v>0</v>
      </c>
      <c r="D63" s="173">
        <f>'Summary '!D39*(1+'General information'!$D$57)</f>
        <v>0</v>
      </c>
      <c r="E63" s="599">
        <f>'Summary '!D59*(1+'General information'!$D$57)</f>
        <v>0</v>
      </c>
      <c r="F63" s="173">
        <f>'Summary '!D79*(1+'General information'!$D$57)</f>
        <v>0</v>
      </c>
      <c r="G63" s="173">
        <f t="shared" si="12"/>
        <v>0</v>
      </c>
      <c r="H63" s="174">
        <f t="shared" si="13"/>
        <v>0</v>
      </c>
      <c r="I63" s="174">
        <f t="shared" si="16"/>
        <v>0</v>
      </c>
      <c r="J63" s="174">
        <f t="shared" si="14"/>
        <v>0</v>
      </c>
      <c r="K63" s="175">
        <f t="shared" si="15"/>
        <v>0</v>
      </c>
    </row>
    <row r="64" spans="1:11" ht="15.75" customHeight="1">
      <c r="A64" s="186" t="str">
        <f>Introduction!B30</f>
        <v>Information and data management</v>
      </c>
      <c r="B64" s="183">
        <f>'General information'!O37</f>
        <v>0</v>
      </c>
      <c r="C64" s="173">
        <f>'Summary '!D20</f>
        <v>0</v>
      </c>
      <c r="D64" s="173">
        <f>'Summary '!D40*(1+'General information'!$D$57)</f>
        <v>0</v>
      </c>
      <c r="E64" s="599">
        <f>'Summary '!D60*(1+'General information'!$D$57)</f>
        <v>0</v>
      </c>
      <c r="F64" s="173">
        <f>'Summary '!D80*(1+'General information'!$D$57)</f>
        <v>0</v>
      </c>
      <c r="G64" s="173">
        <f t="shared" si="12"/>
        <v>0</v>
      </c>
      <c r="H64" s="174">
        <f t="shared" si="13"/>
        <v>0</v>
      </c>
      <c r="I64" s="174">
        <f t="shared" si="16"/>
        <v>0</v>
      </c>
      <c r="J64" s="174">
        <f t="shared" si="14"/>
        <v>0</v>
      </c>
      <c r="K64" s="175">
        <f t="shared" si="15"/>
        <v>0</v>
      </c>
    </row>
    <row r="65" spans="1:11" ht="15.75" customHeight="1">
      <c r="A65" s="186" t="str">
        <f>Introduction!B31</f>
        <v>General management</v>
      </c>
      <c r="B65" s="183">
        <f>'General information'!P37</f>
        <v>0</v>
      </c>
      <c r="C65" s="173">
        <f>'Summary '!D21</f>
        <v>0</v>
      </c>
      <c r="D65" s="173">
        <f>'Summary '!D41*(1+'General information'!$D$57)</f>
        <v>0</v>
      </c>
      <c r="E65" s="599">
        <f>'Summary '!D61*(1+'General information'!$D$57)</f>
        <v>0</v>
      </c>
      <c r="F65" s="173">
        <f>'Summary '!D81*(1+'General information'!$D$57)</f>
        <v>0</v>
      </c>
      <c r="G65" s="173">
        <f t="shared" si="12"/>
        <v>0</v>
      </c>
      <c r="H65" s="174"/>
      <c r="I65" s="174"/>
      <c r="J65" s="174"/>
      <c r="K65" s="175"/>
    </row>
    <row r="66" spans="1:11" ht="15.75" customHeight="1">
      <c r="A66" s="186" t="str">
        <f>Introduction!B32</f>
        <v>Other 1</v>
      </c>
      <c r="B66" s="183">
        <f>'General information'!Q37</f>
        <v>0</v>
      </c>
      <c r="C66" s="173">
        <f>'Summary '!D22</f>
        <v>0</v>
      </c>
      <c r="D66" s="173">
        <f>'Summary '!D42*(1+'General information'!$D$57)</f>
        <v>0</v>
      </c>
      <c r="E66" s="599">
        <f>'Summary '!D62*(1+'General information'!$D$57)</f>
        <v>0</v>
      </c>
      <c r="F66" s="173">
        <f>'Summary '!D82*(1+'General information'!$D$57)</f>
        <v>0</v>
      </c>
      <c r="G66" s="173">
        <f t="shared" si="12"/>
        <v>0</v>
      </c>
      <c r="H66" s="174"/>
      <c r="I66" s="174"/>
      <c r="J66" s="174"/>
      <c r="K66" s="175"/>
    </row>
    <row r="67" spans="1:11" ht="15.75" customHeight="1">
      <c r="A67" s="186" t="str">
        <f>Introduction!B33</f>
        <v>Other 2</v>
      </c>
      <c r="B67" s="183">
        <f>'General information'!Q37</f>
        <v>0</v>
      </c>
      <c r="C67" s="173">
        <f>'Summary '!D23</f>
        <v>0</v>
      </c>
      <c r="D67" s="173">
        <f>'Summary '!D43*(1+'General information'!$D$57)</f>
        <v>0</v>
      </c>
      <c r="E67" s="599">
        <f>'Summary '!D63*(1+'General information'!$D$57)</f>
        <v>0</v>
      </c>
      <c r="F67" s="173">
        <f>'Summary '!D83*(1+'General information'!$D$57)</f>
        <v>0</v>
      </c>
      <c r="G67" s="173">
        <f t="shared" si="12"/>
        <v>0</v>
      </c>
      <c r="H67" s="174"/>
      <c r="I67" s="174"/>
      <c r="J67" s="174"/>
      <c r="K67" s="175"/>
    </row>
    <row r="68" spans="1:11" ht="15.75" customHeight="1">
      <c r="A68" s="186"/>
      <c r="B68" s="184"/>
      <c r="C68" s="173"/>
      <c r="D68" s="173"/>
      <c r="E68" s="184"/>
      <c r="F68" s="173"/>
      <c r="G68" s="173"/>
      <c r="H68" s="174"/>
      <c r="I68" s="174"/>
      <c r="J68" s="174"/>
      <c r="K68" s="175"/>
    </row>
    <row r="69" spans="1:11" ht="15.75" customHeight="1" thickBot="1">
      <c r="A69" s="186"/>
      <c r="B69" s="184"/>
      <c r="C69" s="173"/>
      <c r="D69" s="176"/>
      <c r="E69" s="184"/>
      <c r="F69" s="173"/>
      <c r="G69" s="173"/>
      <c r="H69" s="174"/>
      <c r="I69" s="174"/>
      <c r="J69" s="174"/>
      <c r="K69" s="175"/>
    </row>
    <row r="70" spans="1:11" ht="15.75" customHeight="1" thickBot="1" thickTop="1">
      <c r="A70" s="187" t="s">
        <v>5</v>
      </c>
      <c r="B70" s="182" t="s">
        <v>147</v>
      </c>
      <c r="C70" s="179">
        <f>SUM(C54:C69)</f>
        <v>0</v>
      </c>
      <c r="D70" s="180">
        <f>SUM(D54:D69)</f>
        <v>0</v>
      </c>
      <c r="E70" s="179">
        <f>SUM(E54:E69)</f>
        <v>0</v>
      </c>
      <c r="F70" s="179">
        <f aca="true" t="shared" si="17" ref="F70:K70">SUM(F54:F69)</f>
        <v>0</v>
      </c>
      <c r="G70" s="179">
        <f t="shared" si="17"/>
        <v>0</v>
      </c>
      <c r="H70" s="180">
        <f>SUM(H54:H69)</f>
        <v>0</v>
      </c>
      <c r="I70" s="179">
        <f t="shared" si="17"/>
        <v>0</v>
      </c>
      <c r="J70" s="180">
        <f>SUM(J54:J69)</f>
        <v>0</v>
      </c>
      <c r="K70" s="181">
        <f t="shared" si="17"/>
        <v>0</v>
      </c>
    </row>
    <row r="71" ht="13.5" thickTop="1"/>
    <row r="73" spans="1:2" ht="12.75">
      <c r="A73" s="1" t="s">
        <v>69</v>
      </c>
      <c r="B73">
        <f>'General information'!E22</f>
        <v>0</v>
      </c>
    </row>
    <row r="74" ht="13.5" thickBot="1"/>
    <row r="75" spans="1:20" ht="39.75" thickBot="1" thickTop="1">
      <c r="A75" s="185" t="s">
        <v>130</v>
      </c>
      <c r="B75" s="182" t="s">
        <v>18</v>
      </c>
      <c r="C75" s="177" t="s">
        <v>19</v>
      </c>
      <c r="D75" s="177" t="s">
        <v>23</v>
      </c>
      <c r="E75" s="182" t="s">
        <v>152</v>
      </c>
      <c r="F75" s="177" t="s">
        <v>153</v>
      </c>
      <c r="G75" s="177" t="s">
        <v>140</v>
      </c>
      <c r="H75" s="177" t="s">
        <v>20</v>
      </c>
      <c r="I75" s="177" t="s">
        <v>21</v>
      </c>
      <c r="J75" s="177" t="s">
        <v>22</v>
      </c>
      <c r="K75" s="178" t="s">
        <v>40</v>
      </c>
      <c r="L75" s="1"/>
      <c r="M75" s="1"/>
      <c r="N75" s="1"/>
      <c r="O75" s="1"/>
      <c r="P75" s="1"/>
      <c r="Q75" s="1"/>
      <c r="R75" s="1"/>
      <c r="S75" s="1"/>
      <c r="T75" s="1"/>
    </row>
    <row r="76" spans="1:11" ht="15.75" customHeight="1" thickTop="1">
      <c r="A76" s="186" t="str">
        <f>Introduction!B20</f>
        <v>Acquisition</v>
      </c>
      <c r="B76" s="183">
        <f>'General information'!E38</f>
        <v>0</v>
      </c>
      <c r="C76" s="173">
        <f>'Summary '!E10</f>
        <v>0</v>
      </c>
      <c r="D76" s="173">
        <f>'Summary '!E30*(1+'General information'!$D$57)</f>
        <v>0</v>
      </c>
      <c r="E76" s="599">
        <f>'Summary '!E50*(1+'General information'!$D$57)</f>
        <v>0</v>
      </c>
      <c r="F76" s="173">
        <f>'Summary '!E70*(1+'General information'!$D$57)</f>
        <v>0</v>
      </c>
      <c r="G76" s="173">
        <f aca="true" t="shared" si="18" ref="G76:G89">SUM(F76:F76)</f>
        <v>0</v>
      </c>
      <c r="H76" s="174">
        <f>IF($B76=0,0,C76/$B76)</f>
        <v>0</v>
      </c>
      <c r="I76" s="174">
        <f>IF($B76=0,0,D76/$B76)</f>
        <v>0</v>
      </c>
      <c r="J76" s="174">
        <f>IF($B76=0,0,(E76+F76)/$B76)</f>
        <v>0</v>
      </c>
      <c r="K76" s="175">
        <f>I76+J76</f>
        <v>0</v>
      </c>
    </row>
    <row r="77" spans="1:11" ht="15.75" customHeight="1">
      <c r="A77" s="186" t="str">
        <f>Introduction!B21</f>
        <v>Characterization</v>
      </c>
      <c r="B77" s="183">
        <f>'General information'!F38</f>
        <v>0</v>
      </c>
      <c r="C77" s="173">
        <f>'Summary '!E11</f>
        <v>0</v>
      </c>
      <c r="D77" s="173">
        <f>'Summary '!E31*(1+'General information'!$D$57)</f>
        <v>0</v>
      </c>
      <c r="E77" s="599">
        <f>'Summary '!E51*(1+'General information'!$D$57)</f>
        <v>0</v>
      </c>
      <c r="F77" s="173">
        <f>'Summary '!E71*(1+'General information'!$D$57)</f>
        <v>0</v>
      </c>
      <c r="G77" s="173">
        <f t="shared" si="18"/>
        <v>0</v>
      </c>
      <c r="H77" s="174">
        <f aca="true" t="shared" si="19" ref="H77:H86">IF($B77=0,0,C77/$B77)</f>
        <v>0</v>
      </c>
      <c r="I77" s="174">
        <f>IF($B77=0,0,D77/$B77)</f>
        <v>0</v>
      </c>
      <c r="J77" s="174">
        <f aca="true" t="shared" si="20" ref="J77:J86">IF($B77=0,0,(E77+F77)/$B77)</f>
        <v>0</v>
      </c>
      <c r="K77" s="175">
        <f aca="true" t="shared" si="21" ref="K77:K86">I77+J77</f>
        <v>0</v>
      </c>
    </row>
    <row r="78" spans="1:20" ht="15.75" customHeight="1">
      <c r="A78" s="186" t="str">
        <f>Introduction!B22</f>
        <v>Safety duplication (or security duplication)</v>
      </c>
      <c r="B78" s="183">
        <f>'General information'!G38</f>
        <v>0</v>
      </c>
      <c r="C78" s="173">
        <f>'Summary '!E12</f>
        <v>0</v>
      </c>
      <c r="D78" s="173">
        <f>'Summary '!E32*(1+'General information'!$D$57)</f>
        <v>0</v>
      </c>
      <c r="E78" s="599">
        <f>'Summary '!E52*(1+'General information'!$D$57)</f>
        <v>0</v>
      </c>
      <c r="F78" s="173">
        <f>'Summary '!E72*(1+'General information'!$D$57)</f>
        <v>0</v>
      </c>
      <c r="G78" s="173">
        <f t="shared" si="18"/>
        <v>0</v>
      </c>
      <c r="H78" s="174">
        <f t="shared" si="19"/>
        <v>0</v>
      </c>
      <c r="I78" s="174">
        <f aca="true" t="shared" si="22" ref="I78:I86">IF($B78=0,0,D78/$B78)</f>
        <v>0</v>
      </c>
      <c r="J78" s="174">
        <f t="shared" si="20"/>
        <v>0</v>
      </c>
      <c r="K78" s="175">
        <f t="shared" si="21"/>
        <v>0</v>
      </c>
      <c r="L78" s="1"/>
      <c r="M78" s="1"/>
      <c r="N78" s="1"/>
      <c r="O78" s="1"/>
      <c r="P78" s="1"/>
      <c r="Q78" s="1"/>
      <c r="R78" s="1"/>
      <c r="S78" s="1"/>
      <c r="T78" s="1"/>
    </row>
    <row r="79" spans="1:11" ht="15.75" customHeight="1">
      <c r="A79" s="186" t="str">
        <f>Introduction!B23</f>
        <v>Long term storage</v>
      </c>
      <c r="B79" s="183">
        <f>'General information'!H38</f>
        <v>0</v>
      </c>
      <c r="C79" s="173">
        <f>'Summary '!E13</f>
        <v>0</v>
      </c>
      <c r="D79" s="173">
        <f>'Summary '!E33*(1+'General information'!$D$57)</f>
        <v>0</v>
      </c>
      <c r="E79" s="599">
        <f>'Summary '!E53*(1+'General information'!$D$57)</f>
        <v>0</v>
      </c>
      <c r="F79" s="173">
        <f>'Summary '!E73*(1+'General information'!$D$57)</f>
        <v>0</v>
      </c>
      <c r="G79" s="173">
        <f t="shared" si="18"/>
        <v>0</v>
      </c>
      <c r="H79" s="174">
        <f t="shared" si="19"/>
        <v>0</v>
      </c>
      <c r="I79" s="174">
        <f t="shared" si="22"/>
        <v>0</v>
      </c>
      <c r="J79" s="174">
        <f t="shared" si="20"/>
        <v>0</v>
      </c>
      <c r="K79" s="175">
        <f t="shared" si="21"/>
        <v>0</v>
      </c>
    </row>
    <row r="80" spans="1:11" ht="15.75" customHeight="1">
      <c r="A80" s="186" t="str">
        <f>Introduction!B24</f>
        <v>Medium term storage</v>
      </c>
      <c r="B80" s="183">
        <f>'General information'!I38</f>
        <v>0</v>
      </c>
      <c r="C80" s="173">
        <f>'Summary '!E14</f>
        <v>0</v>
      </c>
      <c r="D80" s="173">
        <f>'Summary '!E34*(1+'General information'!$D$57)</f>
        <v>0</v>
      </c>
      <c r="E80" s="599">
        <f>'Summary '!E54*(1+'General information'!$D$57)</f>
        <v>0</v>
      </c>
      <c r="F80" s="173">
        <f>'Summary '!E74*(1+'General information'!$D$57)</f>
        <v>0</v>
      </c>
      <c r="G80" s="173">
        <f t="shared" si="18"/>
        <v>0</v>
      </c>
      <c r="H80" s="174">
        <f t="shared" si="19"/>
        <v>0</v>
      </c>
      <c r="I80" s="174">
        <f t="shared" si="22"/>
        <v>0</v>
      </c>
      <c r="J80" s="174">
        <f t="shared" si="20"/>
        <v>0</v>
      </c>
      <c r="K80" s="175">
        <f t="shared" si="21"/>
        <v>0</v>
      </c>
    </row>
    <row r="81" spans="1:11" ht="15.75" customHeight="1">
      <c r="A81" s="186" t="str">
        <f>Introduction!B25</f>
        <v>Germination testing (or viability testing)</v>
      </c>
      <c r="B81" s="183">
        <f>'General information'!J38</f>
        <v>0</v>
      </c>
      <c r="C81" s="173">
        <f>'Summary '!E15</f>
        <v>0</v>
      </c>
      <c r="D81" s="173">
        <f>'Summary '!E35*(1+'General information'!$D$57)</f>
        <v>0</v>
      </c>
      <c r="E81" s="599">
        <f>'Summary '!E55*(1+'General information'!$D$57)</f>
        <v>0</v>
      </c>
      <c r="F81" s="173">
        <f>'Summary '!E75*(1+'General information'!$D$57)</f>
        <v>0</v>
      </c>
      <c r="G81" s="173">
        <f t="shared" si="18"/>
        <v>0</v>
      </c>
      <c r="H81" s="174">
        <f t="shared" si="19"/>
        <v>0</v>
      </c>
      <c r="I81" s="174">
        <f t="shared" si="22"/>
        <v>0</v>
      </c>
      <c r="J81" s="174">
        <f t="shared" si="20"/>
        <v>0</v>
      </c>
      <c r="K81" s="175">
        <f t="shared" si="21"/>
        <v>0</v>
      </c>
    </row>
    <row r="82" spans="1:11" ht="15.75" customHeight="1">
      <c r="A82" s="186" t="str">
        <f>Introduction!B26</f>
        <v>Regeneration (or multiplication)</v>
      </c>
      <c r="B82" s="183">
        <f>'General information'!K38</f>
        <v>0</v>
      </c>
      <c r="C82" s="173">
        <f>'Summary '!E16</f>
        <v>0</v>
      </c>
      <c r="D82" s="173">
        <f>'Summary '!E36*(1+'General information'!$D$57)</f>
        <v>0</v>
      </c>
      <c r="E82" s="599">
        <f>'Summary '!E56*(1+'General information'!$D$57)</f>
        <v>0</v>
      </c>
      <c r="F82" s="173">
        <f>'Summary '!E76*(1+'General information'!$D$57)</f>
        <v>0</v>
      </c>
      <c r="G82" s="173">
        <f t="shared" si="18"/>
        <v>0</v>
      </c>
      <c r="H82" s="174">
        <f t="shared" si="19"/>
        <v>0</v>
      </c>
      <c r="I82" s="174">
        <f t="shared" si="22"/>
        <v>0</v>
      </c>
      <c r="J82" s="174">
        <f t="shared" si="20"/>
        <v>0</v>
      </c>
      <c r="K82" s="175">
        <f t="shared" si="21"/>
        <v>0</v>
      </c>
    </row>
    <row r="83" spans="1:11" ht="15.75" customHeight="1">
      <c r="A83" s="186" t="str">
        <f>Introduction!B27</f>
        <v>Seed processing</v>
      </c>
      <c r="B83" s="183">
        <f>'General information'!L38</f>
        <v>0</v>
      </c>
      <c r="C83" s="173">
        <f>'Summary '!E17</f>
        <v>0</v>
      </c>
      <c r="D83" s="173">
        <f>'Summary '!E37*(1+'General information'!$D$57)</f>
        <v>0</v>
      </c>
      <c r="E83" s="599">
        <f>'Summary '!E57*(1+'General information'!$D$57)</f>
        <v>0</v>
      </c>
      <c r="F83" s="173">
        <f>'Summary '!E77*(1+'General information'!$D$57)</f>
        <v>0</v>
      </c>
      <c r="G83" s="173">
        <f>SUM(F83:F83)</f>
        <v>0</v>
      </c>
      <c r="H83" s="174">
        <f t="shared" si="19"/>
        <v>0</v>
      </c>
      <c r="I83" s="174">
        <f t="shared" si="22"/>
        <v>0</v>
      </c>
      <c r="J83" s="174">
        <f t="shared" si="20"/>
        <v>0</v>
      </c>
      <c r="K83" s="175">
        <f t="shared" si="21"/>
        <v>0</v>
      </c>
    </row>
    <row r="84" spans="1:11" ht="15.75" customHeight="1">
      <c r="A84" s="186" t="str">
        <f>Introduction!B28</f>
        <v>Seed health testing</v>
      </c>
      <c r="B84" s="183">
        <f>'General information'!M38</f>
        <v>0</v>
      </c>
      <c r="C84" s="173">
        <f>'Summary '!E18</f>
        <v>0</v>
      </c>
      <c r="D84" s="173">
        <f>'Summary '!E38*(1+'General information'!$D$57)</f>
        <v>0</v>
      </c>
      <c r="E84" s="599">
        <f>'Summary '!E58*(1+'General information'!$D$57)</f>
        <v>0</v>
      </c>
      <c r="F84" s="173">
        <f>'Summary '!E78*(1+'General information'!$D$57)</f>
        <v>0</v>
      </c>
      <c r="G84" s="173">
        <f t="shared" si="18"/>
        <v>0</v>
      </c>
      <c r="H84" s="174">
        <f t="shared" si="19"/>
        <v>0</v>
      </c>
      <c r="I84" s="174">
        <f t="shared" si="22"/>
        <v>0</v>
      </c>
      <c r="J84" s="174">
        <f t="shared" si="20"/>
        <v>0</v>
      </c>
      <c r="K84" s="175">
        <f t="shared" si="21"/>
        <v>0</v>
      </c>
    </row>
    <row r="85" spans="1:11" ht="15.75" customHeight="1">
      <c r="A85" s="186" t="str">
        <f>Introduction!B29</f>
        <v>Dissemination (or distribution)</v>
      </c>
      <c r="B85" s="183">
        <f>'General information'!N38</f>
        <v>0</v>
      </c>
      <c r="C85" s="173">
        <f>'Summary '!E19</f>
        <v>0</v>
      </c>
      <c r="D85" s="173">
        <f>'Summary '!E39*(1+'General information'!$D$57)</f>
        <v>0</v>
      </c>
      <c r="E85" s="599">
        <f>'Summary '!E59*(1+'General information'!$D$57)</f>
        <v>0</v>
      </c>
      <c r="F85" s="173">
        <f>'Summary '!E79*(1+'General information'!$D$57)</f>
        <v>0</v>
      </c>
      <c r="G85" s="173">
        <f t="shared" si="18"/>
        <v>0</v>
      </c>
      <c r="H85" s="174">
        <f t="shared" si="19"/>
        <v>0</v>
      </c>
      <c r="I85" s="174">
        <f t="shared" si="22"/>
        <v>0</v>
      </c>
      <c r="J85" s="174">
        <f t="shared" si="20"/>
        <v>0</v>
      </c>
      <c r="K85" s="175">
        <f t="shared" si="21"/>
        <v>0</v>
      </c>
    </row>
    <row r="86" spans="1:11" ht="15.75" customHeight="1">
      <c r="A86" s="186" t="str">
        <f>Introduction!B30</f>
        <v>Information and data management</v>
      </c>
      <c r="B86" s="183">
        <f>'General information'!O38</f>
        <v>0</v>
      </c>
      <c r="C86" s="173">
        <f>'Summary '!E20</f>
        <v>0</v>
      </c>
      <c r="D86" s="173">
        <f>'Summary '!E40*(1+'General information'!$D$57)</f>
        <v>0</v>
      </c>
      <c r="E86" s="599">
        <f>'Summary '!E60*(1+'General information'!$D$57)</f>
        <v>0</v>
      </c>
      <c r="F86" s="173">
        <f>'Summary '!E80*(1+'General information'!$D$57)</f>
        <v>0</v>
      </c>
      <c r="G86" s="173">
        <f t="shared" si="18"/>
        <v>0</v>
      </c>
      <c r="H86" s="174">
        <f t="shared" si="19"/>
        <v>0</v>
      </c>
      <c r="I86" s="174">
        <f t="shared" si="22"/>
        <v>0</v>
      </c>
      <c r="J86" s="174">
        <f t="shared" si="20"/>
        <v>0</v>
      </c>
      <c r="K86" s="175">
        <f t="shared" si="21"/>
        <v>0</v>
      </c>
    </row>
    <row r="87" spans="1:11" ht="15.75" customHeight="1">
      <c r="A87" s="186" t="str">
        <f>Introduction!B31</f>
        <v>General management</v>
      </c>
      <c r="B87" s="183">
        <f>'General information'!P38</f>
        <v>0</v>
      </c>
      <c r="C87" s="173">
        <f>'Summary '!E21</f>
        <v>0</v>
      </c>
      <c r="D87" s="173">
        <f>'Summary '!E41*(1+'General information'!$D$57)</f>
        <v>0</v>
      </c>
      <c r="E87" s="599">
        <f>'Summary '!E61*(1+'General information'!$D$57)</f>
        <v>0</v>
      </c>
      <c r="F87" s="173">
        <f>'Summary '!E81*(1+'General information'!$D$57)</f>
        <v>0</v>
      </c>
      <c r="G87" s="173">
        <f t="shared" si="18"/>
        <v>0</v>
      </c>
      <c r="H87" s="174"/>
      <c r="I87" s="174"/>
      <c r="J87" s="174"/>
      <c r="K87" s="175"/>
    </row>
    <row r="88" spans="1:11" ht="15.75" customHeight="1">
      <c r="A88" s="186" t="str">
        <f>Introduction!B32</f>
        <v>Other 1</v>
      </c>
      <c r="B88" s="183">
        <f>'General information'!Q38</f>
        <v>0</v>
      </c>
      <c r="C88" s="173">
        <f>'Summary '!E22</f>
        <v>0</v>
      </c>
      <c r="D88" s="173">
        <f>'Summary '!E42*(1+'General information'!$D$57)</f>
        <v>0</v>
      </c>
      <c r="E88" s="599">
        <f>'Summary '!E62*(1+'General information'!$D$57)</f>
        <v>0</v>
      </c>
      <c r="F88" s="173">
        <f>'Summary '!E82*(1+'General information'!$D$57)</f>
        <v>0</v>
      </c>
      <c r="G88" s="173">
        <f t="shared" si="18"/>
        <v>0</v>
      </c>
      <c r="H88" s="174"/>
      <c r="I88" s="174"/>
      <c r="J88" s="174"/>
      <c r="K88" s="175"/>
    </row>
    <row r="89" spans="1:11" ht="15.75" customHeight="1">
      <c r="A89" s="186" t="str">
        <f>Introduction!B33</f>
        <v>Other 2</v>
      </c>
      <c r="B89" s="183">
        <f>'General information'!Q38</f>
        <v>0</v>
      </c>
      <c r="C89" s="173">
        <f>'Summary '!E23</f>
        <v>0</v>
      </c>
      <c r="D89" s="173">
        <f>'Summary '!E43*(1+'General information'!$D$57)</f>
        <v>0</v>
      </c>
      <c r="E89" s="599">
        <f>'Summary '!E63*(1+'General information'!$D$57)</f>
        <v>0</v>
      </c>
      <c r="F89" s="173">
        <f>'Summary '!E83*(1+'General information'!$D$57)</f>
        <v>0</v>
      </c>
      <c r="G89" s="173">
        <f t="shared" si="18"/>
        <v>0</v>
      </c>
      <c r="H89" s="174"/>
      <c r="I89" s="174"/>
      <c r="J89" s="174"/>
      <c r="K89" s="175"/>
    </row>
    <row r="90" spans="1:11" ht="15.75" customHeight="1">
      <c r="A90" s="186"/>
      <c r="B90" s="184"/>
      <c r="C90" s="173"/>
      <c r="D90" s="173"/>
      <c r="E90" s="184"/>
      <c r="F90" s="173"/>
      <c r="G90" s="173"/>
      <c r="H90" s="174"/>
      <c r="I90" s="174"/>
      <c r="J90" s="174"/>
      <c r="K90" s="175"/>
    </row>
    <row r="91" spans="1:11" ht="15.75" customHeight="1" thickBot="1">
      <c r="A91" s="186"/>
      <c r="B91" s="184"/>
      <c r="C91" s="173"/>
      <c r="D91" s="176"/>
      <c r="E91" s="184"/>
      <c r="F91" s="173"/>
      <c r="G91" s="173"/>
      <c r="H91" s="174"/>
      <c r="I91" s="174"/>
      <c r="J91" s="174"/>
      <c r="K91" s="175"/>
    </row>
    <row r="92" spans="1:11" ht="15.75" customHeight="1" thickBot="1" thickTop="1">
      <c r="A92" s="187" t="s">
        <v>5</v>
      </c>
      <c r="B92" s="182" t="s">
        <v>147</v>
      </c>
      <c r="C92" s="179">
        <f>SUM(C76:C91)</f>
        <v>0</v>
      </c>
      <c r="D92" s="180">
        <f>SUM(D76:D91)</f>
        <v>0</v>
      </c>
      <c r="E92" s="179">
        <f>SUM(E76:E91)</f>
        <v>0</v>
      </c>
      <c r="F92" s="179">
        <f aca="true" t="shared" si="23" ref="F92:K92">SUM(F76:F91)</f>
        <v>0</v>
      </c>
      <c r="G92" s="179">
        <f t="shared" si="23"/>
        <v>0</v>
      </c>
      <c r="H92" s="180">
        <f>SUM(H76:H91)</f>
        <v>0</v>
      </c>
      <c r="I92" s="179">
        <f t="shared" si="23"/>
        <v>0</v>
      </c>
      <c r="J92" s="180">
        <f>SUM(J76:J91)</f>
        <v>0</v>
      </c>
      <c r="K92" s="181">
        <f t="shared" si="23"/>
        <v>0</v>
      </c>
    </row>
    <row r="93" ht="13.5" thickTop="1"/>
    <row r="95" spans="1:2" ht="12.75">
      <c r="A95" s="1" t="s">
        <v>69</v>
      </c>
      <c r="B95">
        <f>'General information'!E23</f>
        <v>0</v>
      </c>
    </row>
    <row r="96" ht="13.5" thickBot="1"/>
    <row r="97" spans="1:20" ht="39.75" thickBot="1" thickTop="1">
      <c r="A97" s="185" t="s">
        <v>130</v>
      </c>
      <c r="B97" s="182" t="s">
        <v>18</v>
      </c>
      <c r="C97" s="177" t="s">
        <v>19</v>
      </c>
      <c r="D97" s="177" t="s">
        <v>23</v>
      </c>
      <c r="E97" s="182" t="s">
        <v>152</v>
      </c>
      <c r="F97" s="177" t="s">
        <v>153</v>
      </c>
      <c r="G97" s="177" t="s">
        <v>140</v>
      </c>
      <c r="H97" s="177" t="s">
        <v>20</v>
      </c>
      <c r="I97" s="177" t="s">
        <v>21</v>
      </c>
      <c r="J97" s="177" t="s">
        <v>22</v>
      </c>
      <c r="K97" s="178" t="s">
        <v>40</v>
      </c>
      <c r="L97" s="1"/>
      <c r="M97" s="1"/>
      <c r="N97" s="1"/>
      <c r="O97" s="1"/>
      <c r="P97" s="1"/>
      <c r="Q97" s="1"/>
      <c r="R97" s="1"/>
      <c r="S97" s="1"/>
      <c r="T97" s="1"/>
    </row>
    <row r="98" spans="1:11" ht="15.75" customHeight="1" thickTop="1">
      <c r="A98" s="186" t="str">
        <f>Introduction!B20</f>
        <v>Acquisition</v>
      </c>
      <c r="B98" s="183">
        <f>'General information'!E39</f>
        <v>0</v>
      </c>
      <c r="C98" s="173">
        <f>'Summary '!F10</f>
        <v>0</v>
      </c>
      <c r="D98" s="173">
        <f>'Summary '!F30*(1+'General information'!$D$57)</f>
        <v>0</v>
      </c>
      <c r="E98" s="599">
        <f>'Summary '!F50*(1+'General information'!$D$57)</f>
        <v>0</v>
      </c>
      <c r="F98" s="173">
        <f>'Summary '!F70*(1+'General information'!$D$57)</f>
        <v>0</v>
      </c>
      <c r="G98" s="173">
        <f aca="true" t="shared" si="24" ref="G98:G111">SUM(F98:F98)</f>
        <v>0</v>
      </c>
      <c r="H98" s="174">
        <f>IF($B98=0,0,C98/$B98)</f>
        <v>0</v>
      </c>
      <c r="I98" s="174">
        <f>IF($B98=0,0,D98/$B98)</f>
        <v>0</v>
      </c>
      <c r="J98" s="174">
        <f>IF($B98=0,0,(E98+F98)/$B98)</f>
        <v>0</v>
      </c>
      <c r="K98" s="175">
        <f>I98+J98</f>
        <v>0</v>
      </c>
    </row>
    <row r="99" spans="1:11" ht="15.75" customHeight="1">
      <c r="A99" s="186" t="str">
        <f>Introduction!B21</f>
        <v>Characterization</v>
      </c>
      <c r="B99" s="183">
        <f>'General information'!F39</f>
        <v>0</v>
      </c>
      <c r="C99" s="173">
        <f>'Summary '!F11</f>
        <v>0</v>
      </c>
      <c r="D99" s="173">
        <f>'Summary '!F31*(1+'General information'!$D$57)</f>
        <v>0</v>
      </c>
      <c r="E99" s="599">
        <f>'Summary '!F51*(1+'General information'!$D$57)</f>
        <v>0</v>
      </c>
      <c r="F99" s="173">
        <f>'Summary '!F71*(1+'General information'!$D$57)</f>
        <v>0</v>
      </c>
      <c r="G99" s="173">
        <f t="shared" si="24"/>
        <v>0</v>
      </c>
      <c r="H99" s="174">
        <f aca="true" t="shared" si="25" ref="H99:H108">IF($B99=0,0,C99/$B99)</f>
        <v>0</v>
      </c>
      <c r="I99" s="174">
        <f>IF($B99=0,0,D99/$B99)</f>
        <v>0</v>
      </c>
      <c r="J99" s="174">
        <f aca="true" t="shared" si="26" ref="J99:J108">IF($B99=0,0,(E99+F99)/$B99)</f>
        <v>0</v>
      </c>
      <c r="K99" s="175">
        <f aca="true" t="shared" si="27" ref="K99:K108">I99+J99</f>
        <v>0</v>
      </c>
    </row>
    <row r="100" spans="1:20" ht="15.75" customHeight="1">
      <c r="A100" s="186" t="str">
        <f>Introduction!B22</f>
        <v>Safety duplication (or security duplication)</v>
      </c>
      <c r="B100" s="183">
        <f>'General information'!G39</f>
        <v>0</v>
      </c>
      <c r="C100" s="173">
        <f>'Summary '!F12</f>
        <v>0</v>
      </c>
      <c r="D100" s="173">
        <f>'Summary '!F32*(1+'General information'!$D$57)</f>
        <v>0</v>
      </c>
      <c r="E100" s="599">
        <f>'Summary '!F52*(1+'General information'!$D$57)</f>
        <v>0</v>
      </c>
      <c r="F100" s="173">
        <f>'Summary '!F72*(1+'General information'!$D$57)</f>
        <v>0</v>
      </c>
      <c r="G100" s="173">
        <f t="shared" si="24"/>
        <v>0</v>
      </c>
      <c r="H100" s="174">
        <f t="shared" si="25"/>
        <v>0</v>
      </c>
      <c r="I100" s="174">
        <f aca="true" t="shared" si="28" ref="I100:I108">IF($B100=0,0,D100/$B100)</f>
        <v>0</v>
      </c>
      <c r="J100" s="174">
        <f t="shared" si="26"/>
        <v>0</v>
      </c>
      <c r="K100" s="175">
        <f t="shared" si="27"/>
        <v>0</v>
      </c>
      <c r="L100" s="1"/>
      <c r="M100" s="1"/>
      <c r="N100" s="1"/>
      <c r="O100" s="1"/>
      <c r="P100" s="1"/>
      <c r="Q100" s="1"/>
      <c r="R100" s="1"/>
      <c r="S100" s="1"/>
      <c r="T100" s="1"/>
    </row>
    <row r="101" spans="1:11" ht="15.75" customHeight="1">
      <c r="A101" s="186" t="str">
        <f>Introduction!B23</f>
        <v>Long term storage</v>
      </c>
      <c r="B101" s="183">
        <f>'General information'!H39</f>
        <v>0</v>
      </c>
      <c r="C101" s="173">
        <f>'Summary '!F13</f>
        <v>0</v>
      </c>
      <c r="D101" s="173">
        <f>'Summary '!F33*(1+'General information'!$D$57)</f>
        <v>0</v>
      </c>
      <c r="E101" s="599">
        <f>'Summary '!F53*(1+'General information'!$D$57)</f>
        <v>0</v>
      </c>
      <c r="F101" s="173">
        <f>'Summary '!F73*(1+'General information'!$D$57)</f>
        <v>0</v>
      </c>
      <c r="G101" s="173">
        <f t="shared" si="24"/>
        <v>0</v>
      </c>
      <c r="H101" s="174">
        <f t="shared" si="25"/>
        <v>0</v>
      </c>
      <c r="I101" s="174">
        <f t="shared" si="28"/>
        <v>0</v>
      </c>
      <c r="J101" s="174">
        <f t="shared" si="26"/>
        <v>0</v>
      </c>
      <c r="K101" s="175">
        <f t="shared" si="27"/>
        <v>0</v>
      </c>
    </row>
    <row r="102" spans="1:11" ht="15.75" customHeight="1">
      <c r="A102" s="186" t="str">
        <f>Introduction!B24</f>
        <v>Medium term storage</v>
      </c>
      <c r="B102" s="183">
        <f>'General information'!I39</f>
        <v>0</v>
      </c>
      <c r="C102" s="173">
        <f>'Summary '!F14</f>
        <v>0</v>
      </c>
      <c r="D102" s="173">
        <f>'Summary '!F34*(1+'General information'!$D$57)</f>
        <v>0</v>
      </c>
      <c r="E102" s="599">
        <f>'Summary '!F54*(1+'General information'!$D$57)</f>
        <v>0</v>
      </c>
      <c r="F102" s="173">
        <f>'Summary '!F74*(1+'General information'!$D$57)</f>
        <v>0</v>
      </c>
      <c r="G102" s="173">
        <f t="shared" si="24"/>
        <v>0</v>
      </c>
      <c r="H102" s="174">
        <f t="shared" si="25"/>
        <v>0</v>
      </c>
      <c r="I102" s="174">
        <f t="shared" si="28"/>
        <v>0</v>
      </c>
      <c r="J102" s="174">
        <f t="shared" si="26"/>
        <v>0</v>
      </c>
      <c r="K102" s="175">
        <f t="shared" si="27"/>
        <v>0</v>
      </c>
    </row>
    <row r="103" spans="1:11" ht="15.75" customHeight="1">
      <c r="A103" s="186" t="str">
        <f>Introduction!B25</f>
        <v>Germination testing (or viability testing)</v>
      </c>
      <c r="B103" s="183">
        <f>'General information'!J39</f>
        <v>0</v>
      </c>
      <c r="C103" s="173">
        <f>'Summary '!F15</f>
        <v>0</v>
      </c>
      <c r="D103" s="173">
        <f>'Summary '!F35*(1+'General information'!$D$57)</f>
        <v>0</v>
      </c>
      <c r="E103" s="599">
        <f>'Summary '!F55*(1+'General information'!$D$57)</f>
        <v>0</v>
      </c>
      <c r="F103" s="173">
        <f>'Summary '!F75*(1+'General information'!$D$57)</f>
        <v>0</v>
      </c>
      <c r="G103" s="173">
        <f t="shared" si="24"/>
        <v>0</v>
      </c>
      <c r="H103" s="174">
        <f t="shared" si="25"/>
        <v>0</v>
      </c>
      <c r="I103" s="174">
        <f t="shared" si="28"/>
        <v>0</v>
      </c>
      <c r="J103" s="174">
        <f t="shared" si="26"/>
        <v>0</v>
      </c>
      <c r="K103" s="175">
        <f t="shared" si="27"/>
        <v>0</v>
      </c>
    </row>
    <row r="104" spans="1:11" ht="15.75" customHeight="1">
      <c r="A104" s="186" t="str">
        <f>Introduction!B26</f>
        <v>Regeneration (or multiplication)</v>
      </c>
      <c r="B104" s="183">
        <f>'General information'!K39</f>
        <v>0</v>
      </c>
      <c r="C104" s="173">
        <f>'Summary '!F16</f>
        <v>0</v>
      </c>
      <c r="D104" s="173">
        <f>'Summary '!F36*(1+'General information'!$D$57)</f>
        <v>0</v>
      </c>
      <c r="E104" s="599">
        <f>'Summary '!F56*(1+'General information'!$D$57)</f>
        <v>0</v>
      </c>
      <c r="F104" s="173">
        <f>'Summary '!F76*(1+'General information'!$D$57)</f>
        <v>0</v>
      </c>
      <c r="G104" s="173">
        <f t="shared" si="24"/>
        <v>0</v>
      </c>
      <c r="H104" s="174">
        <f t="shared" si="25"/>
        <v>0</v>
      </c>
      <c r="I104" s="174">
        <f t="shared" si="28"/>
        <v>0</v>
      </c>
      <c r="J104" s="174">
        <f t="shared" si="26"/>
        <v>0</v>
      </c>
      <c r="K104" s="175">
        <f t="shared" si="27"/>
        <v>0</v>
      </c>
    </row>
    <row r="105" spans="1:11" ht="15.75" customHeight="1">
      <c r="A105" s="186" t="str">
        <f>Introduction!B27</f>
        <v>Seed processing</v>
      </c>
      <c r="B105" s="183">
        <f>'General information'!L39</f>
        <v>0</v>
      </c>
      <c r="C105" s="173">
        <f>'Summary '!F17</f>
        <v>0</v>
      </c>
      <c r="D105" s="173">
        <f>'Summary '!F37*(1+'General information'!$D$57)</f>
        <v>0</v>
      </c>
      <c r="E105" s="599">
        <f>'Summary '!F57*(1+'General information'!$D$57)</f>
        <v>0</v>
      </c>
      <c r="F105" s="173">
        <f>'Summary '!F77*(1+'General information'!$D$57)</f>
        <v>0</v>
      </c>
      <c r="G105" s="173">
        <f>SUM(F105:F105)</f>
        <v>0</v>
      </c>
      <c r="H105" s="174">
        <f t="shared" si="25"/>
        <v>0</v>
      </c>
      <c r="I105" s="174">
        <f t="shared" si="28"/>
        <v>0</v>
      </c>
      <c r="J105" s="174">
        <f t="shared" si="26"/>
        <v>0</v>
      </c>
      <c r="K105" s="175">
        <f t="shared" si="27"/>
        <v>0</v>
      </c>
    </row>
    <row r="106" spans="1:11" ht="15.75" customHeight="1">
      <c r="A106" s="186" t="str">
        <f>Introduction!B28</f>
        <v>Seed health testing</v>
      </c>
      <c r="B106" s="183">
        <f>'General information'!M39</f>
        <v>0</v>
      </c>
      <c r="C106" s="173">
        <f>'Summary '!F18</f>
        <v>0</v>
      </c>
      <c r="D106" s="173">
        <f>'Summary '!F38*(1+'General information'!$D$57)</f>
        <v>0</v>
      </c>
      <c r="E106" s="599">
        <f>'Summary '!F58*(1+'General information'!$D$57)</f>
        <v>0</v>
      </c>
      <c r="F106" s="173">
        <f>'Summary '!F78*(1+'General information'!$D$57)</f>
        <v>0</v>
      </c>
      <c r="G106" s="173">
        <f t="shared" si="24"/>
        <v>0</v>
      </c>
      <c r="H106" s="174">
        <f t="shared" si="25"/>
        <v>0</v>
      </c>
      <c r="I106" s="174">
        <f t="shared" si="28"/>
        <v>0</v>
      </c>
      <c r="J106" s="174">
        <f t="shared" si="26"/>
        <v>0</v>
      </c>
      <c r="K106" s="175">
        <f t="shared" si="27"/>
        <v>0</v>
      </c>
    </row>
    <row r="107" spans="1:11" ht="15.75" customHeight="1">
      <c r="A107" s="186" t="str">
        <f>Introduction!B29</f>
        <v>Dissemination (or distribution)</v>
      </c>
      <c r="B107" s="183">
        <f>'General information'!N39</f>
        <v>0</v>
      </c>
      <c r="C107" s="173">
        <f>'Summary '!F19</f>
        <v>0</v>
      </c>
      <c r="D107" s="173">
        <f>'Summary '!F39*(1+'General information'!$D$57)</f>
        <v>0</v>
      </c>
      <c r="E107" s="599">
        <f>'Summary '!F59*(1+'General information'!$D$57)</f>
        <v>0</v>
      </c>
      <c r="F107" s="173">
        <f>'Summary '!F79*(1+'General information'!$D$57)</f>
        <v>0</v>
      </c>
      <c r="G107" s="173">
        <f t="shared" si="24"/>
        <v>0</v>
      </c>
      <c r="H107" s="174">
        <f t="shared" si="25"/>
        <v>0</v>
      </c>
      <c r="I107" s="174">
        <f t="shared" si="28"/>
        <v>0</v>
      </c>
      <c r="J107" s="174">
        <f t="shared" si="26"/>
        <v>0</v>
      </c>
      <c r="K107" s="175">
        <f t="shared" si="27"/>
        <v>0</v>
      </c>
    </row>
    <row r="108" spans="1:11" ht="15.75" customHeight="1">
      <c r="A108" s="186" t="str">
        <f>Introduction!B30</f>
        <v>Information and data management</v>
      </c>
      <c r="B108" s="183">
        <f>'General information'!O39</f>
        <v>0</v>
      </c>
      <c r="C108" s="173">
        <f>'Summary '!F20</f>
        <v>0</v>
      </c>
      <c r="D108" s="173">
        <f>'Summary '!F40*(1+'General information'!$D$57)</f>
        <v>0</v>
      </c>
      <c r="E108" s="599">
        <f>'Summary '!F60*(1+'General information'!$D$57)</f>
        <v>0</v>
      </c>
      <c r="F108" s="173">
        <f>'Summary '!F80*(1+'General information'!$D$57)</f>
        <v>0</v>
      </c>
      <c r="G108" s="173">
        <f t="shared" si="24"/>
        <v>0</v>
      </c>
      <c r="H108" s="174">
        <f t="shared" si="25"/>
        <v>0</v>
      </c>
      <c r="I108" s="174">
        <f t="shared" si="28"/>
        <v>0</v>
      </c>
      <c r="J108" s="174">
        <f t="shared" si="26"/>
        <v>0</v>
      </c>
      <c r="K108" s="175">
        <f t="shared" si="27"/>
        <v>0</v>
      </c>
    </row>
    <row r="109" spans="1:11" ht="15.75" customHeight="1">
      <c r="A109" s="186" t="str">
        <f>Introduction!B31</f>
        <v>General management</v>
      </c>
      <c r="B109" s="183">
        <f>'General information'!P39</f>
        <v>0</v>
      </c>
      <c r="C109" s="173">
        <f>'Summary '!F21</f>
        <v>0</v>
      </c>
      <c r="D109" s="173">
        <f>'Summary '!F41*(1+'General information'!$D$57)</f>
        <v>0</v>
      </c>
      <c r="E109" s="599">
        <f>'Summary '!F61*(1+'General information'!$D$57)</f>
        <v>0</v>
      </c>
      <c r="F109" s="173">
        <f>'Summary '!F81*(1+'General information'!$D$57)</f>
        <v>0</v>
      </c>
      <c r="G109" s="173">
        <f t="shared" si="24"/>
        <v>0</v>
      </c>
      <c r="H109" s="174"/>
      <c r="I109" s="174"/>
      <c r="J109" s="174"/>
      <c r="K109" s="175"/>
    </row>
    <row r="110" spans="1:11" ht="15.75" customHeight="1">
      <c r="A110" s="186" t="str">
        <f>Introduction!B32</f>
        <v>Other 1</v>
      </c>
      <c r="B110" s="183">
        <f>'General information'!Q39</f>
        <v>0</v>
      </c>
      <c r="C110" s="173">
        <f>'Summary '!F22</f>
        <v>0</v>
      </c>
      <c r="D110" s="173">
        <f>'Summary '!F42*(1+'General information'!$D$57)</f>
        <v>0</v>
      </c>
      <c r="E110" s="599">
        <f>'Summary '!F62*(1+'General information'!$D$57)</f>
        <v>0</v>
      </c>
      <c r="F110" s="173">
        <f>'Summary '!F82*(1+'General information'!$D$57)</f>
        <v>0</v>
      </c>
      <c r="G110" s="173">
        <f t="shared" si="24"/>
        <v>0</v>
      </c>
      <c r="H110" s="174"/>
      <c r="I110" s="174"/>
      <c r="J110" s="174"/>
      <c r="K110" s="175"/>
    </row>
    <row r="111" spans="1:11" ht="15.75" customHeight="1">
      <c r="A111" s="186" t="str">
        <f>Introduction!B33</f>
        <v>Other 2</v>
      </c>
      <c r="B111" s="183">
        <f>'General information'!P39</f>
        <v>0</v>
      </c>
      <c r="C111" s="173">
        <f>'Summary '!F23</f>
        <v>0</v>
      </c>
      <c r="D111" s="173">
        <f>'Summary '!F43*(1+'General information'!$D$57)</f>
        <v>0</v>
      </c>
      <c r="E111" s="599">
        <f>'Summary '!F63*(1+'General information'!$D$57)</f>
        <v>0</v>
      </c>
      <c r="F111" s="173">
        <f>'Summary '!F83*(1+'General information'!$D$57)</f>
        <v>0</v>
      </c>
      <c r="G111" s="173">
        <f t="shared" si="24"/>
        <v>0</v>
      </c>
      <c r="H111" s="174"/>
      <c r="I111" s="174"/>
      <c r="J111" s="174"/>
      <c r="K111" s="175"/>
    </row>
    <row r="112" spans="1:11" ht="15.75" customHeight="1">
      <c r="A112" s="186"/>
      <c r="B112" s="184"/>
      <c r="C112" s="173"/>
      <c r="D112" s="173"/>
      <c r="E112" s="184"/>
      <c r="F112" s="173"/>
      <c r="G112" s="173"/>
      <c r="H112" s="174"/>
      <c r="I112" s="174"/>
      <c r="J112" s="174"/>
      <c r="K112" s="175"/>
    </row>
    <row r="113" spans="1:11" ht="15.75" customHeight="1" thickBot="1">
      <c r="A113" s="186"/>
      <c r="B113" s="184"/>
      <c r="C113" s="173"/>
      <c r="D113" s="176"/>
      <c r="E113" s="184"/>
      <c r="F113" s="173"/>
      <c r="G113" s="173"/>
      <c r="H113" s="174"/>
      <c r="I113" s="174"/>
      <c r="J113" s="174"/>
      <c r="K113" s="175"/>
    </row>
    <row r="114" spans="1:11" ht="15.75" customHeight="1" thickBot="1" thickTop="1">
      <c r="A114" s="187" t="s">
        <v>5</v>
      </c>
      <c r="B114" s="182" t="s">
        <v>147</v>
      </c>
      <c r="C114" s="179">
        <f>SUM(C98:C113)</f>
        <v>0</v>
      </c>
      <c r="D114" s="180">
        <f>SUM(D98:D113)</f>
        <v>0</v>
      </c>
      <c r="E114" s="179">
        <f>SUM(E98:E113)</f>
        <v>0</v>
      </c>
      <c r="F114" s="179">
        <f aca="true" t="shared" si="29" ref="F114:K114">SUM(F98:F113)</f>
        <v>0</v>
      </c>
      <c r="G114" s="179">
        <f t="shared" si="29"/>
        <v>0</v>
      </c>
      <c r="H114" s="180">
        <f>SUM(H98:H113)</f>
        <v>0</v>
      </c>
      <c r="I114" s="179">
        <f t="shared" si="29"/>
        <v>0</v>
      </c>
      <c r="J114" s="180">
        <f>SUM(J98:J113)</f>
        <v>0</v>
      </c>
      <c r="K114" s="181">
        <f t="shared" si="29"/>
        <v>0</v>
      </c>
    </row>
    <row r="115" ht="13.5" thickTop="1"/>
    <row r="117" spans="1:2" ht="12.75">
      <c r="A117" s="1" t="s">
        <v>69</v>
      </c>
      <c r="B117">
        <f>'General information'!E24</f>
        <v>0</v>
      </c>
    </row>
    <row r="118" ht="13.5" thickBot="1"/>
    <row r="119" spans="1:11" ht="39.75" thickBot="1" thickTop="1">
      <c r="A119" s="185" t="s">
        <v>130</v>
      </c>
      <c r="B119" s="182" t="s">
        <v>18</v>
      </c>
      <c r="C119" s="177" t="s">
        <v>19</v>
      </c>
      <c r="D119" s="177" t="s">
        <v>23</v>
      </c>
      <c r="E119" s="182" t="s">
        <v>152</v>
      </c>
      <c r="F119" s="177" t="s">
        <v>153</v>
      </c>
      <c r="G119" s="177" t="s">
        <v>140</v>
      </c>
      <c r="H119" s="177" t="s">
        <v>20</v>
      </c>
      <c r="I119" s="177" t="s">
        <v>21</v>
      </c>
      <c r="J119" s="177" t="s">
        <v>22</v>
      </c>
      <c r="K119" s="178" t="s">
        <v>40</v>
      </c>
    </row>
    <row r="120" spans="1:11" ht="15" customHeight="1" thickTop="1">
      <c r="A120" s="186" t="str">
        <f>Introduction!B20</f>
        <v>Acquisition</v>
      </c>
      <c r="B120" s="183">
        <f>'General information'!E40</f>
        <v>0</v>
      </c>
      <c r="C120" s="173">
        <f>'Summary '!G10</f>
        <v>0</v>
      </c>
      <c r="D120" s="173">
        <f>'Summary '!G30*(1+'General information'!$D$57)</f>
        <v>0</v>
      </c>
      <c r="E120" s="599">
        <f>'Summary '!G50*(1+'General information'!$D$57)</f>
        <v>0</v>
      </c>
      <c r="F120" s="173">
        <f>'Summary '!G70*(1+'General information'!$D$57)</f>
        <v>0</v>
      </c>
      <c r="G120" s="173">
        <f aca="true" t="shared" si="30" ref="G120:G126">SUM(F120:F120)</f>
        <v>0</v>
      </c>
      <c r="H120" s="174">
        <f>IF($B120=0,0,C120/$B120)</f>
        <v>0</v>
      </c>
      <c r="I120" s="174">
        <f>IF($B120=0,0,D120/$B120)</f>
        <v>0</v>
      </c>
      <c r="J120" s="174">
        <f>IF($B120=0,0,E120/$B120)</f>
        <v>0</v>
      </c>
      <c r="K120" s="175">
        <f>IF($B120=0,0,F120/$B120)</f>
        <v>0</v>
      </c>
    </row>
    <row r="121" spans="1:11" ht="15" customHeight="1">
      <c r="A121" s="186" t="str">
        <f>Introduction!B21</f>
        <v>Characterization</v>
      </c>
      <c r="B121" s="183">
        <f>'General information'!F40</f>
        <v>0</v>
      </c>
      <c r="C121" s="173">
        <f>'Summary '!G11</f>
        <v>0</v>
      </c>
      <c r="D121" s="173">
        <f>'Summary '!G31*(1+'General information'!$D$57)</f>
        <v>0</v>
      </c>
      <c r="E121" s="599">
        <f>'Summary '!G51*(1+'General information'!$D$57)</f>
        <v>0</v>
      </c>
      <c r="F121" s="173">
        <f>'Summary '!G71*(1+'General information'!$D$57)</f>
        <v>0</v>
      </c>
      <c r="G121" s="173">
        <f t="shared" si="30"/>
        <v>0</v>
      </c>
      <c r="H121" s="174">
        <f aca="true" t="shared" si="31" ref="H121:H130">IF($B121=0,0,C121/$B121)</f>
        <v>0</v>
      </c>
      <c r="I121" s="174">
        <f>IF($B121=0,0,D121/$B121)</f>
        <v>0</v>
      </c>
      <c r="J121" s="174">
        <f>IF($B121=0,0,E121/$B121)</f>
        <v>0</v>
      </c>
      <c r="K121" s="175">
        <f>IF($B121=0,0,F121/$B121)</f>
        <v>0</v>
      </c>
    </row>
    <row r="122" spans="1:11" ht="15" customHeight="1">
      <c r="A122" s="186" t="str">
        <f>Introduction!B22</f>
        <v>Safety duplication (or security duplication)</v>
      </c>
      <c r="B122" s="183">
        <f>'General information'!G40</f>
        <v>0</v>
      </c>
      <c r="C122" s="173">
        <f>'Summary '!G12</f>
        <v>0</v>
      </c>
      <c r="D122" s="173">
        <f>'Summary '!G32*(1+'General information'!$D$57)</f>
        <v>0</v>
      </c>
      <c r="E122" s="599">
        <f>'Summary '!G52*(1+'General information'!$D$57)</f>
        <v>0</v>
      </c>
      <c r="F122" s="173">
        <f>'Summary '!G72*(1+'General information'!$D$57)</f>
        <v>0</v>
      </c>
      <c r="G122" s="173">
        <f t="shared" si="30"/>
        <v>0</v>
      </c>
      <c r="H122" s="174">
        <f t="shared" si="31"/>
        <v>0</v>
      </c>
      <c r="I122" s="174">
        <f aca="true" t="shared" si="32" ref="I122:I130">IF($B122=0,0,D122/$B122)</f>
        <v>0</v>
      </c>
      <c r="J122" s="174">
        <f>IF($B122=0,0,E122/$B122)</f>
        <v>0</v>
      </c>
      <c r="K122" s="175">
        <f>IF($B122=0,0,F122/$B122)</f>
        <v>0</v>
      </c>
    </row>
    <row r="123" spans="1:11" ht="15" customHeight="1">
      <c r="A123" s="186" t="str">
        <f>Introduction!B23</f>
        <v>Long term storage</v>
      </c>
      <c r="B123" s="183">
        <f>'General information'!H40</f>
        <v>0</v>
      </c>
      <c r="C123" s="173">
        <f>'Summary '!G13</f>
        <v>0</v>
      </c>
      <c r="D123" s="173">
        <f>'Summary '!G33*(1+'General information'!$D$57)</f>
        <v>0</v>
      </c>
      <c r="E123" s="599">
        <f>'Summary '!G53*(1+'General information'!$D$57)</f>
        <v>0</v>
      </c>
      <c r="F123" s="173">
        <f>'Summary '!G73*(1+'General information'!$D$57)</f>
        <v>0</v>
      </c>
      <c r="G123" s="173">
        <f t="shared" si="30"/>
        <v>0</v>
      </c>
      <c r="H123" s="174">
        <f t="shared" si="31"/>
        <v>0</v>
      </c>
      <c r="I123" s="174">
        <f t="shared" si="32"/>
        <v>0</v>
      </c>
      <c r="J123" s="174">
        <f aca="true" t="shared" si="33" ref="J123:J130">IF($B123=0,0,E123/$B123)</f>
        <v>0</v>
      </c>
      <c r="K123" s="175">
        <f>IF($B123=0,0,F123/$B123)</f>
        <v>0</v>
      </c>
    </row>
    <row r="124" spans="1:11" ht="15" customHeight="1">
      <c r="A124" s="186" t="str">
        <f>Introduction!B24</f>
        <v>Medium term storage</v>
      </c>
      <c r="B124" s="183">
        <f>'General information'!I40</f>
        <v>0</v>
      </c>
      <c r="C124" s="173">
        <f>'Summary '!G14</f>
        <v>0</v>
      </c>
      <c r="D124" s="173">
        <f>'Summary '!G34*(1+'General information'!$D$57)</f>
        <v>0</v>
      </c>
      <c r="E124" s="599">
        <f>'Summary '!G54*(1+'General information'!$D$57)</f>
        <v>0</v>
      </c>
      <c r="F124" s="173">
        <f>'Summary '!G74*(1+'General information'!$D$57)</f>
        <v>0</v>
      </c>
      <c r="G124" s="173">
        <f t="shared" si="30"/>
        <v>0</v>
      </c>
      <c r="H124" s="174">
        <f t="shared" si="31"/>
        <v>0</v>
      </c>
      <c r="I124" s="174">
        <f t="shared" si="32"/>
        <v>0</v>
      </c>
      <c r="J124" s="174">
        <f t="shared" si="33"/>
        <v>0</v>
      </c>
      <c r="K124" s="175">
        <f aca="true" t="shared" si="34" ref="K124:K130">IF($B124=0,0,F124/$B124)</f>
        <v>0</v>
      </c>
    </row>
    <row r="125" spans="1:11" ht="15" customHeight="1">
      <c r="A125" s="186" t="str">
        <f>Introduction!B25</f>
        <v>Germination testing (or viability testing)</v>
      </c>
      <c r="B125" s="183">
        <f>'General information'!J40</f>
        <v>0</v>
      </c>
      <c r="C125" s="173">
        <f>'Summary '!G15</f>
        <v>0</v>
      </c>
      <c r="D125" s="173">
        <f>'Summary '!G35*(1+'General information'!$D$57)</f>
        <v>0</v>
      </c>
      <c r="E125" s="599">
        <f>'Summary '!G55*(1+'General information'!$D$57)</f>
        <v>0</v>
      </c>
      <c r="F125" s="173">
        <f>'Summary '!G75*(1+'General information'!$D$57)</f>
        <v>0</v>
      </c>
      <c r="G125" s="173">
        <f t="shared" si="30"/>
        <v>0</v>
      </c>
      <c r="H125" s="174">
        <f t="shared" si="31"/>
        <v>0</v>
      </c>
      <c r="I125" s="174">
        <f t="shared" si="32"/>
        <v>0</v>
      </c>
      <c r="J125" s="174">
        <f>IF($B125=0,0,E125/$B125)</f>
        <v>0</v>
      </c>
      <c r="K125" s="175">
        <f t="shared" si="34"/>
        <v>0</v>
      </c>
    </row>
    <row r="126" spans="1:11" ht="15" customHeight="1">
      <c r="A126" s="186" t="str">
        <f>Introduction!B26</f>
        <v>Regeneration (or multiplication)</v>
      </c>
      <c r="B126" s="183">
        <f>'General information'!K40</f>
        <v>0</v>
      </c>
      <c r="C126" s="173">
        <f>'Summary '!G16</f>
        <v>0</v>
      </c>
      <c r="D126" s="173">
        <f>'Summary '!G36*(1+'General information'!$D$57)</f>
        <v>0</v>
      </c>
      <c r="E126" s="599">
        <f>'Summary '!G56*(1+'General information'!$D$57)</f>
        <v>0</v>
      </c>
      <c r="F126" s="173">
        <f>'Summary '!G76*(1+'General information'!$D$57)</f>
        <v>0</v>
      </c>
      <c r="G126" s="173">
        <f t="shared" si="30"/>
        <v>0</v>
      </c>
      <c r="H126" s="174">
        <f t="shared" si="31"/>
        <v>0</v>
      </c>
      <c r="I126" s="174">
        <f t="shared" si="32"/>
        <v>0</v>
      </c>
      <c r="J126" s="174">
        <f t="shared" si="33"/>
        <v>0</v>
      </c>
      <c r="K126" s="175">
        <f t="shared" si="34"/>
        <v>0</v>
      </c>
    </row>
    <row r="127" spans="1:11" ht="15" customHeight="1">
      <c r="A127" s="186" t="str">
        <f>Introduction!B27</f>
        <v>Seed processing</v>
      </c>
      <c r="B127" s="183">
        <f>'General information'!L40</f>
        <v>0</v>
      </c>
      <c r="C127" s="173">
        <f>'Summary '!G17</f>
        <v>0</v>
      </c>
      <c r="D127" s="173">
        <f>'Summary '!G37*(1+'General information'!$D$57)</f>
        <v>0</v>
      </c>
      <c r="E127" s="599">
        <f>'Summary '!G57*(1+'General information'!$D$57)</f>
        <v>0</v>
      </c>
      <c r="F127" s="173">
        <f>'Summary '!G77*(1+'General information'!$D$57)</f>
        <v>0</v>
      </c>
      <c r="G127" s="173">
        <f>SUM(F127:F127)</f>
        <v>0</v>
      </c>
      <c r="H127" s="174">
        <f t="shared" si="31"/>
        <v>0</v>
      </c>
      <c r="I127" s="174">
        <f t="shared" si="32"/>
        <v>0</v>
      </c>
      <c r="J127" s="174">
        <f t="shared" si="33"/>
        <v>0</v>
      </c>
      <c r="K127" s="175">
        <f t="shared" si="34"/>
        <v>0</v>
      </c>
    </row>
    <row r="128" spans="1:11" ht="15" customHeight="1">
      <c r="A128" s="186" t="str">
        <f>Introduction!B28</f>
        <v>Seed health testing</v>
      </c>
      <c r="B128" s="183">
        <f>'General information'!M40</f>
        <v>0</v>
      </c>
      <c r="C128" s="173">
        <f>'Summary '!G18</f>
        <v>0</v>
      </c>
      <c r="D128" s="173">
        <f>'Summary '!G38*(1+'General information'!$D$57)</f>
        <v>0</v>
      </c>
      <c r="E128" s="599">
        <f>'Summary '!G58*(1+'General information'!$D$57)</f>
        <v>0</v>
      </c>
      <c r="F128" s="173">
        <f>'Summary '!G78*(1+'General information'!$D$57)</f>
        <v>0</v>
      </c>
      <c r="G128" s="173">
        <f aca="true" t="shared" si="35" ref="G128:G133">SUM(F128:F128)</f>
        <v>0</v>
      </c>
      <c r="H128" s="174">
        <f t="shared" si="31"/>
        <v>0</v>
      </c>
      <c r="I128" s="174">
        <f t="shared" si="32"/>
        <v>0</v>
      </c>
      <c r="J128" s="174">
        <f t="shared" si="33"/>
        <v>0</v>
      </c>
      <c r="K128" s="175">
        <f t="shared" si="34"/>
        <v>0</v>
      </c>
    </row>
    <row r="129" spans="1:11" ht="15" customHeight="1">
      <c r="A129" s="186" t="str">
        <f>Introduction!B29</f>
        <v>Dissemination (or distribution)</v>
      </c>
      <c r="B129" s="183">
        <f>'General information'!N40</f>
        <v>0</v>
      </c>
      <c r="C129" s="173">
        <f>'Summary '!G19</f>
        <v>0</v>
      </c>
      <c r="D129" s="173">
        <f>'Summary '!G39*(1+'General information'!$D$57)</f>
        <v>0</v>
      </c>
      <c r="E129" s="599">
        <f>'Summary '!G59*(1+'General information'!$D$57)</f>
        <v>0</v>
      </c>
      <c r="F129" s="173">
        <f>'Summary '!G79*(1+'General information'!$D$57)</f>
        <v>0</v>
      </c>
      <c r="G129" s="173">
        <f t="shared" si="35"/>
        <v>0</v>
      </c>
      <c r="H129" s="174">
        <f t="shared" si="31"/>
        <v>0</v>
      </c>
      <c r="I129" s="174">
        <f t="shared" si="32"/>
        <v>0</v>
      </c>
      <c r="J129" s="174">
        <f t="shared" si="33"/>
        <v>0</v>
      </c>
      <c r="K129" s="175">
        <f t="shared" si="34"/>
        <v>0</v>
      </c>
    </row>
    <row r="130" spans="1:11" ht="15" customHeight="1">
      <c r="A130" s="186" t="str">
        <f>Introduction!B30</f>
        <v>Information and data management</v>
      </c>
      <c r="B130" s="183">
        <f>'General information'!O40</f>
        <v>0</v>
      </c>
      <c r="C130" s="173">
        <f>'Summary '!G20</f>
        <v>0</v>
      </c>
      <c r="D130" s="173">
        <f>'Summary '!G40*(1+'General information'!$D$57)</f>
        <v>0</v>
      </c>
      <c r="E130" s="599">
        <f>'Summary '!G60*(1+'General information'!$D$57)</f>
        <v>0</v>
      </c>
      <c r="F130" s="173">
        <f>'Summary '!G80*(1+'General information'!$D$57)</f>
        <v>0</v>
      </c>
      <c r="G130" s="173">
        <f t="shared" si="35"/>
        <v>0</v>
      </c>
      <c r="H130" s="174">
        <f t="shared" si="31"/>
        <v>0</v>
      </c>
      <c r="I130" s="174">
        <f t="shared" si="32"/>
        <v>0</v>
      </c>
      <c r="J130" s="174">
        <f t="shared" si="33"/>
        <v>0</v>
      </c>
      <c r="K130" s="175">
        <f t="shared" si="34"/>
        <v>0</v>
      </c>
    </row>
    <row r="131" spans="1:11" ht="15" customHeight="1">
      <c r="A131" s="186" t="str">
        <f>Introduction!B31</f>
        <v>General management</v>
      </c>
      <c r="B131" s="183">
        <f>'General information'!P40</f>
        <v>0</v>
      </c>
      <c r="C131" s="173">
        <f>'Summary '!G21</f>
        <v>0</v>
      </c>
      <c r="D131" s="173">
        <f>'Summary '!G41*(1+'General information'!$D$57)</f>
        <v>0</v>
      </c>
      <c r="E131" s="599">
        <f>'Summary '!G61*(1+'General information'!$D$57)</f>
        <v>0</v>
      </c>
      <c r="F131" s="173">
        <f>'Summary '!G81*(1+'General information'!$D$57)</f>
        <v>0</v>
      </c>
      <c r="G131" s="173">
        <f t="shared" si="35"/>
        <v>0</v>
      </c>
      <c r="H131" s="174"/>
      <c r="I131" s="174"/>
      <c r="J131" s="174"/>
      <c r="K131" s="175"/>
    </row>
    <row r="132" spans="1:11" ht="15" customHeight="1">
      <c r="A132" s="186" t="str">
        <f>Introduction!B32</f>
        <v>Other 1</v>
      </c>
      <c r="B132" s="183">
        <f>'General information'!Q40</f>
        <v>0</v>
      </c>
      <c r="C132" s="173">
        <f>'Summary '!G22</f>
        <v>0</v>
      </c>
      <c r="D132" s="173">
        <f>'Summary '!G42*(1+'General information'!$D$57)</f>
        <v>0</v>
      </c>
      <c r="E132" s="599">
        <f>'Summary '!G62*(1+'General information'!$D$57)</f>
        <v>0</v>
      </c>
      <c r="F132" s="173">
        <f>'Summary '!G82*(1+'General information'!$D$57)</f>
        <v>0</v>
      </c>
      <c r="G132" s="173">
        <f t="shared" si="35"/>
        <v>0</v>
      </c>
      <c r="H132" s="174"/>
      <c r="I132" s="174"/>
      <c r="J132" s="174"/>
      <c r="K132" s="175"/>
    </row>
    <row r="133" spans="1:11" ht="15" customHeight="1">
      <c r="A133" s="186" t="str">
        <f>Introduction!B33</f>
        <v>Other 2</v>
      </c>
      <c r="B133" s="183">
        <f>'General information'!R40</f>
        <v>0</v>
      </c>
      <c r="C133" s="173">
        <f>'Summary '!G23</f>
        <v>0</v>
      </c>
      <c r="D133" s="173">
        <f>'Summary '!G43*(1+'General information'!$D$57)</f>
        <v>0</v>
      </c>
      <c r="E133" s="599">
        <f>'Summary '!G63*(1+'General information'!$D$57)</f>
        <v>0</v>
      </c>
      <c r="F133" s="173">
        <f>'Summary '!G83*(1+'General information'!$D$57)</f>
        <v>0</v>
      </c>
      <c r="G133" s="173">
        <f t="shared" si="35"/>
        <v>0</v>
      </c>
      <c r="H133" s="174"/>
      <c r="I133" s="174"/>
      <c r="J133" s="174"/>
      <c r="K133" s="175"/>
    </row>
    <row r="134" spans="1:11" ht="15" customHeight="1">
      <c r="A134" s="186"/>
      <c r="B134" s="184"/>
      <c r="C134" s="173"/>
      <c r="D134" s="173"/>
      <c r="E134" s="184"/>
      <c r="F134" s="173"/>
      <c r="G134" s="173"/>
      <c r="H134" s="174"/>
      <c r="I134" s="174"/>
      <c r="J134" s="174"/>
      <c r="K134" s="175"/>
    </row>
    <row r="135" spans="1:11" ht="15" customHeight="1" thickBot="1">
      <c r="A135" s="186"/>
      <c r="B135" s="184"/>
      <c r="C135" s="173"/>
      <c r="D135" s="176"/>
      <c r="E135" s="184"/>
      <c r="F135" s="173"/>
      <c r="G135" s="173"/>
      <c r="H135" s="174"/>
      <c r="I135" s="174"/>
      <c r="J135" s="174"/>
      <c r="K135" s="175"/>
    </row>
    <row r="136" spans="1:11" ht="14.25" thickBot="1" thickTop="1">
      <c r="A136" s="187" t="s">
        <v>5</v>
      </c>
      <c r="B136" s="182" t="s">
        <v>147</v>
      </c>
      <c r="C136" s="179">
        <f aca="true" t="shared" si="36" ref="C136:K136">SUM(C120:C135)</f>
        <v>0</v>
      </c>
      <c r="D136" s="180">
        <f t="shared" si="36"/>
        <v>0</v>
      </c>
      <c r="E136" s="179">
        <f t="shared" si="36"/>
        <v>0</v>
      </c>
      <c r="F136" s="179">
        <f t="shared" si="36"/>
        <v>0</v>
      </c>
      <c r="G136" s="179">
        <f t="shared" si="36"/>
        <v>0</v>
      </c>
      <c r="H136" s="180">
        <f t="shared" si="36"/>
        <v>0</v>
      </c>
      <c r="I136" s="179">
        <f t="shared" si="36"/>
        <v>0</v>
      </c>
      <c r="J136" s="180">
        <f t="shared" si="36"/>
        <v>0</v>
      </c>
      <c r="K136" s="181">
        <f t="shared" si="36"/>
        <v>0</v>
      </c>
    </row>
    <row r="137" ht="13.5" thickTop="1"/>
    <row r="138" ht="13.5" thickBot="1"/>
    <row r="139" spans="1:10" ht="26.25" thickBot="1">
      <c r="A139" s="510" t="s">
        <v>96</v>
      </c>
      <c r="B139" s="509" t="s">
        <v>163</v>
      </c>
      <c r="C139" s="508" t="s">
        <v>162</v>
      </c>
      <c r="D139" s="509" t="s">
        <v>161</v>
      </c>
      <c r="E139" s="508" t="s">
        <v>160</v>
      </c>
      <c r="G139" s="1"/>
      <c r="J139" s="1"/>
    </row>
    <row r="140" spans="1:5" ht="12.75">
      <c r="A140" s="505">
        <f>'General information'!E19</f>
        <v>0</v>
      </c>
      <c r="B140" s="512">
        <f>C25</f>
        <v>0</v>
      </c>
      <c r="C140" s="512">
        <f>D25</f>
        <v>0</v>
      </c>
      <c r="D140" s="513">
        <f>E25</f>
        <v>0</v>
      </c>
      <c r="E140" s="512">
        <f>F25</f>
        <v>0</v>
      </c>
    </row>
    <row r="141" spans="1:5" ht="12.75">
      <c r="A141" s="506">
        <f>'General information'!E20</f>
        <v>0</v>
      </c>
      <c r="B141" s="514">
        <f>C47</f>
        <v>0</v>
      </c>
      <c r="C141" s="514">
        <f>D47</f>
        <v>0</v>
      </c>
      <c r="D141" s="515">
        <f>E47</f>
        <v>0</v>
      </c>
      <c r="E141" s="514">
        <f>F47</f>
        <v>0</v>
      </c>
    </row>
    <row r="142" spans="1:5" ht="12.75">
      <c r="A142" s="507">
        <f>'General information'!E21</f>
        <v>0</v>
      </c>
      <c r="B142" s="514">
        <f>C70</f>
        <v>0</v>
      </c>
      <c r="C142" s="514">
        <f>D70</f>
        <v>0</v>
      </c>
      <c r="D142" s="515">
        <f>E70</f>
        <v>0</v>
      </c>
      <c r="E142" s="514">
        <f>F70</f>
        <v>0</v>
      </c>
    </row>
    <row r="143" spans="1:5" ht="12.75">
      <c r="A143" s="507">
        <f>'General information'!E22</f>
        <v>0</v>
      </c>
      <c r="B143" s="514">
        <f>C92</f>
        <v>0</v>
      </c>
      <c r="C143" s="514">
        <f>D92</f>
        <v>0</v>
      </c>
      <c r="D143" s="515">
        <f>E92</f>
        <v>0</v>
      </c>
      <c r="E143" s="514">
        <f>F92</f>
        <v>0</v>
      </c>
    </row>
    <row r="144" spans="1:5" ht="12.75">
      <c r="A144" s="507">
        <f>'General information'!E23</f>
        <v>0</v>
      </c>
      <c r="B144" s="514">
        <f>C114</f>
        <v>0</v>
      </c>
      <c r="C144" s="514">
        <f>D114</f>
        <v>0</v>
      </c>
      <c r="D144" s="515">
        <f>E114</f>
        <v>0</v>
      </c>
      <c r="E144" s="514">
        <f>F114</f>
        <v>0</v>
      </c>
    </row>
    <row r="145" spans="1:5" ht="13.5" thickBot="1">
      <c r="A145" s="504">
        <f>'General information'!E24</f>
        <v>0</v>
      </c>
      <c r="B145" s="516">
        <f>C136</f>
        <v>0</v>
      </c>
      <c r="C145" s="516">
        <f>D136</f>
        <v>0</v>
      </c>
      <c r="D145" s="517">
        <f>E136</f>
        <v>0</v>
      </c>
      <c r="E145" s="516">
        <f>F136</f>
        <v>0</v>
      </c>
    </row>
    <row r="146" spans="1:5" ht="13.5" thickBot="1">
      <c r="A146" s="259" t="s">
        <v>299</v>
      </c>
      <c r="B146" s="511">
        <f>SUM(B140:B145)</f>
        <v>0</v>
      </c>
      <c r="C146" s="511">
        <f>SUM(C140:C145)</f>
        <v>0</v>
      </c>
      <c r="D146" s="511">
        <f>SUM(D140:D145)</f>
        <v>0</v>
      </c>
      <c r="E146" s="511">
        <f>SUM(E140:E145)</f>
        <v>0</v>
      </c>
    </row>
    <row r="147" spans="1:5" ht="13.5" thickBot="1">
      <c r="A147" s="259" t="s">
        <v>298</v>
      </c>
      <c r="B147" s="518"/>
      <c r="C147" s="518"/>
      <c r="D147" s="519"/>
      <c r="E147" s="511">
        <f>E146+D146+C146</f>
        <v>0</v>
      </c>
    </row>
    <row r="148" spans="1:5" ht="13.5" thickBot="1">
      <c r="A148" s="259" t="s">
        <v>41</v>
      </c>
      <c r="B148" s="520"/>
      <c r="C148" s="520"/>
      <c r="D148" s="521"/>
      <c r="E148" s="511">
        <f>SUM(B146:E146)</f>
        <v>0</v>
      </c>
    </row>
    <row r="151" ht="12.75">
      <c r="D151" s="5"/>
    </row>
    <row r="152" ht="12.75">
      <c r="D152" s="5"/>
    </row>
  </sheetData>
  <sheetProtection/>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tabColor indexed="10"/>
  </sheetPr>
  <dimension ref="A1:I147"/>
  <sheetViews>
    <sheetView zoomScalePageLayoutView="0" workbookViewId="0" topLeftCell="A1">
      <selection activeCell="H23" sqref="H23"/>
    </sheetView>
  </sheetViews>
  <sheetFormatPr defaultColWidth="9.140625" defaultRowHeight="12.75"/>
  <cols>
    <col min="1" max="1" width="6.421875" style="1" customWidth="1"/>
    <col min="2" max="2" width="25.00390625" style="0" customWidth="1"/>
    <col min="3" max="3" width="14.00390625" style="0" customWidth="1"/>
    <col min="4" max="4" width="14.8515625" style="0" customWidth="1"/>
    <col min="5" max="5" width="13.421875" style="0" customWidth="1"/>
    <col min="6" max="6" width="13.28125" style="0" customWidth="1"/>
    <col min="7" max="7" width="11.8515625" style="0" customWidth="1"/>
    <col min="8" max="8" width="10.7109375" style="0" customWidth="1"/>
    <col min="9" max="9" width="10.8515625" style="0" customWidth="1"/>
  </cols>
  <sheetData>
    <row r="1" s="1" customFormat="1" ht="15.75">
      <c r="A1" s="22" t="s">
        <v>267</v>
      </c>
    </row>
    <row r="2" s="1" customFormat="1" ht="15.75">
      <c r="A2" s="22"/>
    </row>
    <row r="3" ht="12.75">
      <c r="A3" s="3" t="s">
        <v>260</v>
      </c>
    </row>
    <row r="4" ht="12.75">
      <c r="A4" s="3"/>
    </row>
    <row r="5" ht="12.75">
      <c r="A5" s="3" t="s">
        <v>270</v>
      </c>
    </row>
    <row r="6" ht="12.75">
      <c r="A6" s="3" t="s">
        <v>185</v>
      </c>
    </row>
    <row r="7" ht="12.75">
      <c r="A7" s="3" t="s">
        <v>183</v>
      </c>
    </row>
    <row r="8" ht="12.75">
      <c r="A8" t="s">
        <v>187</v>
      </c>
    </row>
    <row r="9" ht="12.75">
      <c r="A9" s="3" t="s">
        <v>188</v>
      </c>
    </row>
    <row r="10" spans="1:9" ht="12.75">
      <c r="A10" t="s">
        <v>189</v>
      </c>
      <c r="B10" s="5"/>
      <c r="C10" s="214"/>
      <c r="D10" s="214"/>
      <c r="E10" s="5"/>
      <c r="F10" s="215"/>
      <c r="G10" s="215"/>
      <c r="H10" s="212"/>
      <c r="I10" s="212"/>
    </row>
    <row r="11" spans="1:9" ht="12.75">
      <c r="A11"/>
      <c r="B11" s="5"/>
      <c r="C11" s="214"/>
      <c r="D11" s="214"/>
      <c r="E11" s="5"/>
      <c r="F11" s="215"/>
      <c r="G11" s="215"/>
      <c r="H11" s="212"/>
      <c r="I11" s="212"/>
    </row>
    <row r="12" spans="1:9" ht="12.75">
      <c r="A12" s="216" t="s">
        <v>194</v>
      </c>
      <c r="B12" s="5">
        <f>'General information'!E19</f>
        <v>0</v>
      </c>
      <c r="C12" s="214"/>
      <c r="D12" s="214"/>
      <c r="E12" s="5"/>
      <c r="F12" s="215"/>
      <c r="G12" s="215"/>
      <c r="H12" s="212"/>
      <c r="I12" s="212"/>
    </row>
    <row r="13" spans="1:9" ht="13.5" thickBot="1">
      <c r="A13" s="216"/>
      <c r="B13" s="5"/>
      <c r="C13" s="214"/>
      <c r="D13" s="214"/>
      <c r="E13" s="5"/>
      <c r="F13" s="215"/>
      <c r="G13" s="215"/>
      <c r="H13" s="212"/>
      <c r="I13" s="212"/>
    </row>
    <row r="14" spans="1:9" ht="31.5" customHeight="1">
      <c r="A14" s="1119" t="s">
        <v>104</v>
      </c>
      <c r="B14" s="1120"/>
      <c r="C14" s="1116" t="s">
        <v>193</v>
      </c>
      <c r="D14" s="1117"/>
      <c r="E14" s="1118"/>
      <c r="F14" s="1111" t="s">
        <v>192</v>
      </c>
      <c r="G14" s="1112"/>
      <c r="H14" s="1091" t="s">
        <v>174</v>
      </c>
      <c r="I14" s="1091" t="s">
        <v>165</v>
      </c>
    </row>
    <row r="15" spans="1:9" s="1" customFormat="1" ht="36" customHeight="1" thickBot="1">
      <c r="A15" s="1121"/>
      <c r="B15" s="1122"/>
      <c r="C15" s="1108" t="s">
        <v>181</v>
      </c>
      <c r="D15" s="1105"/>
      <c r="E15" s="1109" t="s">
        <v>184</v>
      </c>
      <c r="F15" s="1101" t="s">
        <v>186</v>
      </c>
      <c r="G15" s="1096" t="s">
        <v>173</v>
      </c>
      <c r="H15" s="1098"/>
      <c r="I15" s="1092"/>
    </row>
    <row r="16" spans="1:9" s="1" customFormat="1" ht="26.25" thickBot="1">
      <c r="A16" s="1123"/>
      <c r="B16" s="1124"/>
      <c r="C16" s="623" t="s">
        <v>182</v>
      </c>
      <c r="D16" s="624" t="s">
        <v>8</v>
      </c>
      <c r="E16" s="1110"/>
      <c r="F16" s="1102"/>
      <c r="G16" s="1103"/>
      <c r="H16" s="266">
        <f>'General information'!D67</f>
        <v>0</v>
      </c>
      <c r="I16" s="1093"/>
    </row>
    <row r="17" spans="1:9" ht="12.75">
      <c r="A17" s="216" t="s">
        <v>170</v>
      </c>
      <c r="B17" s="6"/>
      <c r="C17" s="610"/>
      <c r="D17" s="611"/>
      <c r="E17" s="619"/>
      <c r="F17" s="226"/>
      <c r="G17" s="226"/>
      <c r="H17" s="267"/>
      <c r="I17" s="605"/>
    </row>
    <row r="18" spans="1:9" ht="12.75">
      <c r="A18" s="241" t="s">
        <v>171</v>
      </c>
      <c r="B18" s="234"/>
      <c r="C18" s="612"/>
      <c r="D18" s="613"/>
      <c r="E18" s="620"/>
      <c r="F18" s="240"/>
      <c r="G18" s="240"/>
      <c r="H18" s="268"/>
      <c r="I18" s="606"/>
    </row>
    <row r="19" spans="1:9" ht="12.75">
      <c r="A19" s="241"/>
      <c r="B19" s="234" t="s">
        <v>9</v>
      </c>
      <c r="C19" s="614"/>
      <c r="D19" s="615"/>
      <c r="E19" s="621">
        <f>Rep1!I9+Rep1!J9</f>
        <v>0</v>
      </c>
      <c r="F19" s="280"/>
      <c r="G19" s="280">
        <f>$E19</f>
        <v>0</v>
      </c>
      <c r="H19" s="268"/>
      <c r="I19" s="606">
        <f>Rep1!$H$9</f>
        <v>0</v>
      </c>
    </row>
    <row r="20" spans="1:9" ht="12.75">
      <c r="A20" s="241"/>
      <c r="B20" s="234" t="s">
        <v>175</v>
      </c>
      <c r="C20" s="614"/>
      <c r="D20" s="615"/>
      <c r="E20" s="621">
        <f>Rep1!I14+Rep1!J14</f>
        <v>0</v>
      </c>
      <c r="F20" s="280"/>
      <c r="G20" s="280">
        <f>$E20</f>
        <v>0</v>
      </c>
      <c r="H20" s="268"/>
      <c r="I20" s="606">
        <f>Rep1!$H$14</f>
        <v>0</v>
      </c>
    </row>
    <row r="21" spans="1:9" ht="13.5" thickBot="1">
      <c r="A21" s="241"/>
      <c r="B21" s="234" t="s">
        <v>176</v>
      </c>
      <c r="C21" s="614"/>
      <c r="D21" s="615"/>
      <c r="E21" s="621">
        <f>Rep1!I11+Rep1!J11</f>
        <v>0</v>
      </c>
      <c r="F21" s="280"/>
      <c r="G21" s="280">
        <f>$E21</f>
        <v>0</v>
      </c>
      <c r="H21" s="268"/>
      <c r="I21" s="606">
        <f>Rep1!$H$11</f>
        <v>0</v>
      </c>
    </row>
    <row r="22" spans="1:9" ht="13.5" thickBot="1">
      <c r="A22" s="241" t="s">
        <v>166</v>
      </c>
      <c r="B22" s="625"/>
      <c r="C22" s="614"/>
      <c r="D22" s="615"/>
      <c r="E22" s="621"/>
      <c r="F22" s="280" t="e">
        <f>$E$21*H22</f>
        <v>#DIV/0!</v>
      </c>
      <c r="G22" s="280" t="e">
        <f>$E$21*H22</f>
        <v>#DIV/0!</v>
      </c>
      <c r="H22" s="268" t="e">
        <f>((1/(1+$H$16))^'General information'!G75)/(1-(1/(1+$H$16))^'General information'!G75)</f>
        <v>#DIV/0!</v>
      </c>
      <c r="I22" s="606" t="e">
        <f>Rep1!$H$11*H22</f>
        <v>#DIV/0!</v>
      </c>
    </row>
    <row r="23" spans="1:9" s="1" customFormat="1" ht="12.75">
      <c r="A23" s="241" t="s">
        <v>168</v>
      </c>
      <c r="B23" s="609"/>
      <c r="C23" s="614">
        <f>Rep1!I12+Rep1!J12</f>
        <v>0</v>
      </c>
      <c r="D23" s="615">
        <f>C23</f>
        <v>0</v>
      </c>
      <c r="E23" s="621">
        <f>C23</f>
        <v>0</v>
      </c>
      <c r="F23" s="118" t="e">
        <f>$C23*H23</f>
        <v>#DIV/0!</v>
      </c>
      <c r="G23" s="118" t="e">
        <f>$E23*H23</f>
        <v>#DIV/0!</v>
      </c>
      <c r="H23" s="269" t="e">
        <f>1/(1-(1/(1+$H$16)))</f>
        <v>#DIV/0!</v>
      </c>
      <c r="I23" s="607" t="e">
        <f>Rep1!$H$12*H23</f>
        <v>#DIV/0!</v>
      </c>
    </row>
    <row r="24" spans="1:9" ht="12.75">
      <c r="A24" s="241" t="s">
        <v>97</v>
      </c>
      <c r="B24" s="234"/>
      <c r="C24" s="614"/>
      <c r="D24" s="615">
        <f>Rep1!I14+Rep1!J14</f>
        <v>0</v>
      </c>
      <c r="E24" s="621">
        <f>D24</f>
        <v>0</v>
      </c>
      <c r="F24" s="280" t="e">
        <f>$D24*H24</f>
        <v>#DIV/0!</v>
      </c>
      <c r="G24" s="118" t="e">
        <f>$E24*H24</f>
        <v>#DIV/0!</v>
      </c>
      <c r="H24" s="268" t="e">
        <f>(1/(1+$H$16)^'General information'!J75)*(1/(1-(1/(1+$H$16))^'General information'!J75))</f>
        <v>#DIV/0!</v>
      </c>
      <c r="I24" s="606" t="e">
        <f>Rep1!$H$14*H24</f>
        <v>#DIV/0!</v>
      </c>
    </row>
    <row r="25" spans="1:9" ht="12.75">
      <c r="A25" s="241" t="s">
        <v>190</v>
      </c>
      <c r="B25" s="234"/>
      <c r="C25" s="614"/>
      <c r="D25" s="616">
        <f>(Rep1!I15+Rep1!J15)*0.5</f>
        <v>0</v>
      </c>
      <c r="E25" s="621">
        <f>D25</f>
        <v>0</v>
      </c>
      <c r="F25" s="118" t="e">
        <f>($D25+D24)*H25</f>
        <v>#DIV/0!</v>
      </c>
      <c r="G25" s="118" t="e">
        <f>($E25+E24)*(1+H25)</f>
        <v>#DIV/0!</v>
      </c>
      <c r="H25" s="268" t="e">
        <f>((1/(1+$H$16))^'General information'!K75)/(1-(1/(1+$H$16))^'General information'!K75)</f>
        <v>#DIV/0!</v>
      </c>
      <c r="I25" s="606" t="e">
        <f>(Rep1!$H$15)*(1+H25)</f>
        <v>#DIV/0!</v>
      </c>
    </row>
    <row r="26" spans="1:9" ht="13.5" thickBot="1">
      <c r="A26" s="216" t="s">
        <v>140</v>
      </c>
      <c r="B26" s="6"/>
      <c r="C26" s="617">
        <f>SUM(C10:C25)</f>
        <v>0</v>
      </c>
      <c r="D26" s="618">
        <f>SUM(D10:D25)</f>
        <v>0</v>
      </c>
      <c r="E26" s="622">
        <f>SUM(E10:E25)</f>
        <v>0</v>
      </c>
      <c r="F26" s="626" t="e">
        <f>SUM(F10:F25)</f>
        <v>#DIV/0!</v>
      </c>
      <c r="G26" s="626" t="e">
        <f>SUM(G10:G25)</f>
        <v>#DIV/0!</v>
      </c>
      <c r="H26" s="272"/>
      <c r="I26" s="608" t="e">
        <f>SUM(I19:I25)</f>
        <v>#DIV/0!</v>
      </c>
    </row>
    <row r="27" spans="1:9" ht="12.75">
      <c r="A27" s="627" t="s">
        <v>172</v>
      </c>
      <c r="B27" s="628"/>
      <c r="C27" s="637"/>
      <c r="D27" s="638"/>
      <c r="E27" s="633"/>
      <c r="F27" s="633"/>
      <c r="G27" s="636"/>
      <c r="H27" s="270"/>
      <c r="I27" s="270"/>
    </row>
    <row r="28" spans="1:9" ht="12.75">
      <c r="A28" s="629" t="s">
        <v>6</v>
      </c>
      <c r="B28" s="630"/>
      <c r="C28" s="639"/>
      <c r="D28" s="640"/>
      <c r="E28" s="634">
        <f>Rep1!I10+Rep1!J10</f>
        <v>0</v>
      </c>
      <c r="F28" s="634"/>
      <c r="G28" s="635" t="e">
        <f>$E28*H28</f>
        <v>#DIV/0!</v>
      </c>
      <c r="H28" s="269" t="e">
        <f>((1/(1+$H$16))^'General information'!F75)/(1-(1/(1+$H$16))^'General information'!F75)</f>
        <v>#DIV/0!</v>
      </c>
      <c r="I28" s="269" t="e">
        <f>Rep1!$H$10*H28</f>
        <v>#DIV/0!</v>
      </c>
    </row>
    <row r="29" spans="1:9" ht="12.75">
      <c r="A29" s="629" t="s">
        <v>167</v>
      </c>
      <c r="B29" s="630"/>
      <c r="C29" s="639">
        <f>Rep1!I13+Rep1!J13</f>
        <v>0</v>
      </c>
      <c r="D29" s="640">
        <f>C29</f>
        <v>0</v>
      </c>
      <c r="E29" s="634">
        <f>D29</f>
        <v>0</v>
      </c>
      <c r="F29" s="635" t="e">
        <f>$D29*H29</f>
        <v>#DIV/0!</v>
      </c>
      <c r="G29" s="635" t="e">
        <f>$E29*H29</f>
        <v>#DIV/0!</v>
      </c>
      <c r="H29" s="269" t="e">
        <f>1/(1-(1/(1+$H$16)))</f>
        <v>#DIV/0!</v>
      </c>
      <c r="I29" s="269" t="e">
        <f>Rep1!$H$13*H29</f>
        <v>#DIV/0!</v>
      </c>
    </row>
    <row r="30" spans="1:9" ht="12.75">
      <c r="A30" s="629" t="s">
        <v>191</v>
      </c>
      <c r="B30" s="630"/>
      <c r="C30" s="639"/>
      <c r="D30" s="640">
        <f>(Rep1!I15+Rep1!J15)*0.5</f>
        <v>0</v>
      </c>
      <c r="E30" s="634">
        <f>D30</f>
        <v>0</v>
      </c>
      <c r="F30" s="634" t="e">
        <f>($D30+$D24)*2*H30+F25</f>
        <v>#DIV/0!</v>
      </c>
      <c r="G30" s="635" t="e">
        <f>($E30+E24)*2*H30+G25</f>
        <v>#DIV/0!</v>
      </c>
      <c r="H30" s="269" t="e">
        <f>((1/(1+$H$16))^'General information'!L75)/(1-(1/(1+$H$16))^'General information'!K75)</f>
        <v>#DIV/0!</v>
      </c>
      <c r="I30" s="269" t="e">
        <f>Rep1!$H$15*H30+I25</f>
        <v>#DIV/0!</v>
      </c>
    </row>
    <row r="31" spans="1:9" ht="12.75">
      <c r="A31" s="629" t="s">
        <v>164</v>
      </c>
      <c r="B31" s="630"/>
      <c r="C31" s="639">
        <f>Rep1!I18+Rep1!J18</f>
        <v>0</v>
      </c>
      <c r="D31" s="640">
        <f>C31</f>
        <v>0</v>
      </c>
      <c r="E31" s="634">
        <f>D31</f>
        <v>0</v>
      </c>
      <c r="F31" s="635" t="e">
        <f>$D31*H31</f>
        <v>#DIV/0!</v>
      </c>
      <c r="G31" s="635" t="e">
        <f>$E31*H31</f>
        <v>#DIV/0!</v>
      </c>
      <c r="H31" s="269" t="e">
        <f>1/(1-(1/(1+$H$16)^'General information'!O75))</f>
        <v>#DIV/0!</v>
      </c>
      <c r="I31" s="269" t="e">
        <f>Rep1!$H$18*H31</f>
        <v>#DIV/0!</v>
      </c>
    </row>
    <row r="32" spans="1:9" ht="13.5" thickBot="1">
      <c r="A32" s="631" t="s">
        <v>140</v>
      </c>
      <c r="B32" s="632"/>
      <c r="C32" s="617">
        <f>SUM(C28:C31)</f>
        <v>0</v>
      </c>
      <c r="D32" s="618">
        <f>SUM(D28:D31)</f>
        <v>0</v>
      </c>
      <c r="E32" s="622">
        <f>SUM(E28:E31)</f>
        <v>0</v>
      </c>
      <c r="F32" s="622" t="e">
        <f>SUM(F28:F31)</f>
        <v>#DIV/0!</v>
      </c>
      <c r="G32" s="622" t="e">
        <f>SUM(G28:G31)</f>
        <v>#DIV/0!</v>
      </c>
      <c r="H32" s="271"/>
      <c r="I32" s="272" t="e">
        <f>SUM(I28:I31)</f>
        <v>#DIV/0!</v>
      </c>
    </row>
    <row r="33" spans="1:9" ht="12.75">
      <c r="A33"/>
      <c r="I33" s="213"/>
    </row>
    <row r="34" spans="1:9" ht="12.75">
      <c r="A34"/>
      <c r="I34" s="213"/>
    </row>
    <row r="35" spans="1:9" ht="12.75">
      <c r="A35" s="6" t="s">
        <v>194</v>
      </c>
      <c r="B35" s="5">
        <f>'General information'!E20</f>
        <v>0</v>
      </c>
      <c r="C35" s="214"/>
      <c r="D35" s="214"/>
      <c r="E35" s="5"/>
      <c r="F35" s="215"/>
      <c r="G35" s="215"/>
      <c r="I35" s="213"/>
    </row>
    <row r="36" spans="1:9" ht="13.5" thickBot="1">
      <c r="A36" s="221"/>
      <c r="B36" s="5"/>
      <c r="C36" s="214"/>
      <c r="D36" s="214"/>
      <c r="E36" s="5"/>
      <c r="F36" s="215"/>
      <c r="G36" s="215"/>
      <c r="I36" s="213"/>
    </row>
    <row r="37" spans="1:9" ht="25.5" customHeight="1" thickTop="1">
      <c r="A37" s="1125" t="s">
        <v>104</v>
      </c>
      <c r="B37" s="1126"/>
      <c r="C37" s="1113" t="s">
        <v>193</v>
      </c>
      <c r="D37" s="1114"/>
      <c r="E37" s="1115"/>
      <c r="F37" s="1099" t="s">
        <v>192</v>
      </c>
      <c r="G37" s="1100"/>
      <c r="H37" s="1091" t="s">
        <v>174</v>
      </c>
      <c r="I37" s="1091" t="s">
        <v>165</v>
      </c>
    </row>
    <row r="38" spans="1:9" ht="19.5" customHeight="1" thickBot="1">
      <c r="A38" s="1127"/>
      <c r="B38" s="1128"/>
      <c r="C38" s="1104" t="s">
        <v>181</v>
      </c>
      <c r="D38" s="1105"/>
      <c r="E38" s="1106" t="s">
        <v>184</v>
      </c>
      <c r="F38" s="1094" t="s">
        <v>186</v>
      </c>
      <c r="G38" s="1096" t="s">
        <v>173</v>
      </c>
      <c r="H38" s="1098"/>
      <c r="I38" s="1092"/>
    </row>
    <row r="39" spans="1:9" ht="26.25" thickBot="1">
      <c r="A39" s="1129"/>
      <c r="B39" s="1130"/>
      <c r="C39" s="233" t="s">
        <v>182</v>
      </c>
      <c r="D39" s="232" t="s">
        <v>8</v>
      </c>
      <c r="E39" s="1107"/>
      <c r="F39" s="1095"/>
      <c r="G39" s="1097"/>
      <c r="H39" s="266">
        <f>'General information'!D67</f>
        <v>0</v>
      </c>
      <c r="I39" s="1093"/>
    </row>
    <row r="40" spans="1:9" ht="13.5" thickTop="1">
      <c r="A40" s="216" t="s">
        <v>170</v>
      </c>
      <c r="B40" s="6"/>
      <c r="C40" s="222"/>
      <c r="D40" s="223"/>
      <c r="E40" s="224"/>
      <c r="F40" s="225"/>
      <c r="G40" s="226"/>
      <c r="H40" s="267"/>
      <c r="I40" s="267"/>
    </row>
    <row r="41" spans="1:9" ht="12.75">
      <c r="A41" s="234" t="s">
        <v>171</v>
      </c>
      <c r="B41" s="235"/>
      <c r="C41" s="287"/>
      <c r="D41" s="288"/>
      <c r="E41" s="289"/>
      <c r="F41" s="238"/>
      <c r="G41" s="240"/>
      <c r="H41" s="268"/>
      <c r="I41" s="268"/>
    </row>
    <row r="42" spans="1:9" ht="12.75">
      <c r="A42" s="241"/>
      <c r="B42" s="242" t="s">
        <v>9</v>
      </c>
      <c r="C42" s="287"/>
      <c r="D42" s="288"/>
      <c r="E42" s="290">
        <f>Rep1!I31+Rep1!J31</f>
        <v>0</v>
      </c>
      <c r="F42" s="243"/>
      <c r="G42" s="245">
        <f>$E42</f>
        <v>0</v>
      </c>
      <c r="H42" s="268"/>
      <c r="I42" s="268">
        <f>Rep1!H31</f>
        <v>0</v>
      </c>
    </row>
    <row r="43" spans="1:9" ht="12.75">
      <c r="A43" s="241"/>
      <c r="B43" s="242" t="s">
        <v>175</v>
      </c>
      <c r="C43" s="287"/>
      <c r="D43" s="288"/>
      <c r="E43" s="279">
        <f>Rep1!I36+Rep1!J36</f>
        <v>0</v>
      </c>
      <c r="F43" s="243"/>
      <c r="G43" s="245">
        <f>$E43</f>
        <v>0</v>
      </c>
      <c r="H43" s="268"/>
      <c r="I43" s="268">
        <f>Rep1!H36</f>
        <v>0</v>
      </c>
    </row>
    <row r="44" spans="1:9" ht="12.75">
      <c r="A44" s="241"/>
      <c r="B44" s="242" t="s">
        <v>176</v>
      </c>
      <c r="C44" s="287"/>
      <c r="D44" s="288"/>
      <c r="E44" s="290">
        <f>Rep1!I33+Rep1!J33</f>
        <v>0</v>
      </c>
      <c r="F44" s="243"/>
      <c r="G44" s="245">
        <f>$E44</f>
        <v>0</v>
      </c>
      <c r="H44" s="268"/>
      <c r="I44" s="268">
        <f>Rep1!H33</f>
        <v>0</v>
      </c>
    </row>
    <row r="45" spans="1:9" ht="12.75">
      <c r="A45" s="234" t="s">
        <v>166</v>
      </c>
      <c r="B45" s="235"/>
      <c r="C45" s="243"/>
      <c r="D45" s="239"/>
      <c r="E45" s="290"/>
      <c r="F45" s="243" t="e">
        <f>$E$44*H45</f>
        <v>#DIV/0!</v>
      </c>
      <c r="G45" s="245" t="e">
        <f>$E$21*H45</f>
        <v>#DIV/0!</v>
      </c>
      <c r="H45" s="268" t="e">
        <f>((1/(1+$H$39))^'General information'!G76)/(1-(1/(1+$H$39))^'General information'!G76)</f>
        <v>#DIV/0!</v>
      </c>
      <c r="I45" s="268" t="e">
        <f>Rep1!H33*H45</f>
        <v>#DIV/0!</v>
      </c>
    </row>
    <row r="46" spans="1:9" ht="12.75">
      <c r="A46" s="234" t="s">
        <v>168</v>
      </c>
      <c r="B46" s="246"/>
      <c r="C46" s="243">
        <f>C23</f>
        <v>0</v>
      </c>
      <c r="D46" s="239">
        <f>C46</f>
        <v>0</v>
      </c>
      <c r="E46" s="290">
        <f>C46</f>
        <v>0</v>
      </c>
      <c r="F46" s="243" t="e">
        <f>$C46*H46</f>
        <v>#DIV/0!</v>
      </c>
      <c r="G46" s="245" t="e">
        <f>$E46*H46</f>
        <v>#DIV/0!</v>
      </c>
      <c r="H46" s="269" t="e">
        <f>1/(1-(1/(1+$H$39)))</f>
        <v>#DIV/0!</v>
      </c>
      <c r="I46" s="268" t="e">
        <f>Rep1!H34*H46</f>
        <v>#DIV/0!</v>
      </c>
    </row>
    <row r="47" spans="1:9" ht="12.75">
      <c r="A47" s="234" t="s">
        <v>97</v>
      </c>
      <c r="B47" s="235"/>
      <c r="C47" s="243"/>
      <c r="D47" s="239">
        <f>D24</f>
        <v>0</v>
      </c>
      <c r="E47" s="290">
        <f>D47</f>
        <v>0</v>
      </c>
      <c r="F47" s="243" t="e">
        <f>$D47*H47</f>
        <v>#DIV/0!</v>
      </c>
      <c r="G47" s="245" t="e">
        <f>$E47*(1+H47)</f>
        <v>#DIV/0!</v>
      </c>
      <c r="H47" s="268" t="e">
        <f>(1/(1+$H$39)^'General information'!J76)*(1/(1-(1/(1+$H$39))^'General information'!J76))</f>
        <v>#DIV/0!</v>
      </c>
      <c r="I47" s="268" t="e">
        <f>Rep1!H36*Rep2!H47</f>
        <v>#DIV/0!</v>
      </c>
    </row>
    <row r="48" spans="1:9" ht="12.75">
      <c r="A48" s="234" t="s">
        <v>190</v>
      </c>
      <c r="B48" s="235"/>
      <c r="C48" s="243"/>
      <c r="D48" s="239">
        <f>(Rep1!I37+Rep1!J37)*0.5</f>
        <v>0</v>
      </c>
      <c r="E48" s="290">
        <f>D48</f>
        <v>0</v>
      </c>
      <c r="F48" s="243" t="e">
        <f>($D48+D47)*H48</f>
        <v>#DIV/0!</v>
      </c>
      <c r="G48" s="245" t="e">
        <f>($E48+E47)*(1+H48)</f>
        <v>#DIV/0!</v>
      </c>
      <c r="H48" s="268" t="e">
        <f>((1/(1+$H$39))^'General information'!K76)/(1-(1/(1+$H$39))^'General information'!K76)</f>
        <v>#DIV/0!</v>
      </c>
      <c r="I48" s="268" t="e">
        <f>(Rep1!$H$37)*(1+Rep2!H48)</f>
        <v>#DIV/0!</v>
      </c>
    </row>
    <row r="49" spans="1:9" ht="13.5" thickBot="1">
      <c r="A49" s="217" t="s">
        <v>140</v>
      </c>
      <c r="B49" s="221"/>
      <c r="C49" s="282">
        <f>SUM(C35:C48)</f>
        <v>0</v>
      </c>
      <c r="D49" s="284">
        <f>SUM(D35:D48)</f>
        <v>0</v>
      </c>
      <c r="E49" s="291">
        <f>SUM(E35:E48)</f>
        <v>0</v>
      </c>
      <c r="F49" s="282" t="e">
        <f>SUM(F35:F48)</f>
        <v>#DIV/0!</v>
      </c>
      <c r="G49" s="285" t="e">
        <f>SUM(G35:G48)</f>
        <v>#DIV/0!</v>
      </c>
      <c r="H49" s="272"/>
      <c r="I49" s="272" t="e">
        <f>SUM(I42:I48)</f>
        <v>#DIV/0!</v>
      </c>
    </row>
    <row r="50" spans="1:9" ht="13.5" thickTop="1">
      <c r="A50" s="216" t="s">
        <v>172</v>
      </c>
      <c r="B50" s="277"/>
      <c r="C50" s="292"/>
      <c r="D50" s="293"/>
      <c r="E50" s="294"/>
      <c r="F50" s="286"/>
      <c r="G50" s="227"/>
      <c r="H50" s="270"/>
      <c r="I50" s="270"/>
    </row>
    <row r="51" spans="1:9" ht="12.75">
      <c r="A51" s="247" t="s">
        <v>6</v>
      </c>
      <c r="B51" s="248"/>
      <c r="C51" s="295"/>
      <c r="D51" s="296"/>
      <c r="E51" s="249">
        <f>Rep1!I32+Rep1!J32</f>
        <v>0</v>
      </c>
      <c r="F51" s="253"/>
      <c r="G51" s="250" t="e">
        <f>$E51*H51</f>
        <v>#DIV/0!</v>
      </c>
      <c r="H51" s="269" t="e">
        <f>((1/(1+$H$39))^'General information'!F76)/(1-(1/(1+$H$39))^'General information'!K76)</f>
        <v>#DIV/0!</v>
      </c>
      <c r="I51" s="269" t="e">
        <f>Rep1!$H$32*Rep2!H51</f>
        <v>#DIV/0!</v>
      </c>
    </row>
    <row r="52" spans="1:9" ht="12.75">
      <c r="A52" s="247" t="s">
        <v>167</v>
      </c>
      <c r="B52" s="248"/>
      <c r="C52" s="253">
        <f>Rep1!I35+Rep1!J35</f>
        <v>0</v>
      </c>
      <c r="D52" s="252">
        <f>C52</f>
        <v>0</v>
      </c>
      <c r="E52" s="298">
        <f>D52</f>
        <v>0</v>
      </c>
      <c r="F52" s="253" t="e">
        <f>$D52*H52</f>
        <v>#DIV/0!</v>
      </c>
      <c r="G52" s="250" t="e">
        <f>$E52*H52</f>
        <v>#DIV/0!</v>
      </c>
      <c r="H52" s="269" t="e">
        <f>1/(1-(1/(1+$H$39)))</f>
        <v>#DIV/0!</v>
      </c>
      <c r="I52" s="269" t="e">
        <f>Rep1!H35*Rep2!H52</f>
        <v>#DIV/0!</v>
      </c>
    </row>
    <row r="53" spans="1:9" ht="12.75">
      <c r="A53" s="247" t="s">
        <v>191</v>
      </c>
      <c r="B53" s="248"/>
      <c r="C53" s="253"/>
      <c r="D53" s="252">
        <f>(Rep1!I37+Rep1!J37)*0.5</f>
        <v>0</v>
      </c>
      <c r="E53" s="298">
        <f>D53</f>
        <v>0</v>
      </c>
      <c r="F53" s="253" t="e">
        <f>($D53+$D47)*2*H53+F47</f>
        <v>#DIV/0!</v>
      </c>
      <c r="G53" s="253" t="e">
        <f>($D53+$D47)*2*H53+G48</f>
        <v>#DIV/0!</v>
      </c>
      <c r="H53" s="269" t="e">
        <f>((1/(1+$H$39))^'General information'!L76)/(1-(1/(1+$H$39))^'General information'!K76)</f>
        <v>#DIV/0!</v>
      </c>
      <c r="I53" s="269" t="e">
        <f>Rep1!$H$37*(1+Rep2!H53)</f>
        <v>#DIV/0!</v>
      </c>
    </row>
    <row r="54" spans="1:9" ht="12.75">
      <c r="A54" s="247" t="s">
        <v>164</v>
      </c>
      <c r="B54" s="248"/>
      <c r="C54" s="253">
        <f>C31</f>
        <v>0</v>
      </c>
      <c r="D54" s="252">
        <f>C54</f>
        <v>0</v>
      </c>
      <c r="E54" s="298">
        <f>D54</f>
        <v>0</v>
      </c>
      <c r="F54" s="253" t="e">
        <f>$D54*H54</f>
        <v>#DIV/0!</v>
      </c>
      <c r="G54" s="250" t="e">
        <f>$E54*H54</f>
        <v>#DIV/0!</v>
      </c>
      <c r="H54" s="269" t="e">
        <f>1/(1-(1/(1+$H$39)^'General information'!O76))</f>
        <v>#DIV/0!</v>
      </c>
      <c r="I54" s="269" t="e">
        <f>Rep1!H40*Rep2!H54</f>
        <v>#DIV/0!</v>
      </c>
    </row>
    <row r="55" spans="1:9" ht="13.5" thickBot="1">
      <c r="A55" s="217" t="s">
        <v>140</v>
      </c>
      <c r="B55" s="219"/>
      <c r="C55" s="282">
        <f>SUM(C51:C54)</f>
        <v>0</v>
      </c>
      <c r="D55" s="284">
        <f>SUM(D51:D54)</f>
        <v>0</v>
      </c>
      <c r="E55" s="291">
        <f>SUM(E51:E54)</f>
        <v>0</v>
      </c>
      <c r="F55" s="228" t="e">
        <f>SUM(F51:F54)</f>
        <v>#DIV/0!</v>
      </c>
      <c r="G55" s="231" t="e">
        <f>SUM(G51:G54)</f>
        <v>#DIV/0!</v>
      </c>
      <c r="H55" s="271"/>
      <c r="I55" s="272" t="e">
        <f>SUM(I51:I54)</f>
        <v>#DIV/0!</v>
      </c>
    </row>
    <row r="56" ht="13.5" thickTop="1"/>
    <row r="58" spans="1:7" ht="12.75">
      <c r="A58" s="6" t="s">
        <v>194</v>
      </c>
      <c r="B58" s="5">
        <f>'General information'!E21</f>
        <v>0</v>
      </c>
      <c r="C58" s="214"/>
      <c r="D58" s="214"/>
      <c r="E58" s="5"/>
      <c r="F58" s="215"/>
      <c r="G58" s="215"/>
    </row>
    <row r="59" spans="1:7" ht="13.5" thickBot="1">
      <c r="A59" s="221"/>
      <c r="B59" s="5"/>
      <c r="C59" s="214"/>
      <c r="D59" s="214"/>
      <c r="E59" s="5"/>
      <c r="F59" s="215"/>
      <c r="G59" s="215"/>
    </row>
    <row r="60" spans="1:9" ht="25.5" customHeight="1" thickTop="1">
      <c r="A60" s="1125" t="s">
        <v>104</v>
      </c>
      <c r="B60" s="1126"/>
      <c r="C60" s="1113" t="s">
        <v>193</v>
      </c>
      <c r="D60" s="1114"/>
      <c r="E60" s="1115"/>
      <c r="F60" s="1099" t="s">
        <v>192</v>
      </c>
      <c r="G60" s="1100"/>
      <c r="H60" s="1091" t="s">
        <v>174</v>
      </c>
      <c r="I60" s="1091" t="s">
        <v>165</v>
      </c>
    </row>
    <row r="61" spans="1:9" ht="19.5" customHeight="1" thickBot="1">
      <c r="A61" s="1127"/>
      <c r="B61" s="1128"/>
      <c r="C61" s="1104" t="s">
        <v>181</v>
      </c>
      <c r="D61" s="1105"/>
      <c r="E61" s="1106" t="s">
        <v>184</v>
      </c>
      <c r="F61" s="1094" t="s">
        <v>186</v>
      </c>
      <c r="G61" s="1096" t="s">
        <v>173</v>
      </c>
      <c r="H61" s="1098"/>
      <c r="I61" s="1092"/>
    </row>
    <row r="62" spans="1:9" ht="26.25" thickBot="1">
      <c r="A62" s="1129"/>
      <c r="B62" s="1130"/>
      <c r="C62" s="233" t="s">
        <v>182</v>
      </c>
      <c r="D62" s="232" t="s">
        <v>8</v>
      </c>
      <c r="E62" s="1107"/>
      <c r="F62" s="1095"/>
      <c r="G62" s="1097"/>
      <c r="H62" s="266">
        <f>'General information'!D67</f>
        <v>0</v>
      </c>
      <c r="I62" s="1093"/>
    </row>
    <row r="63" spans="1:9" ht="13.5" thickTop="1">
      <c r="A63" s="216" t="s">
        <v>170</v>
      </c>
      <c r="B63" s="6"/>
      <c r="C63" s="222"/>
      <c r="D63" s="223"/>
      <c r="E63" s="224"/>
      <c r="F63" s="225"/>
      <c r="G63" s="226"/>
      <c r="H63" s="273"/>
      <c r="I63" s="225"/>
    </row>
    <row r="64" spans="1:9" ht="12.75">
      <c r="A64" s="234" t="s">
        <v>171</v>
      </c>
      <c r="B64" s="235"/>
      <c r="C64" s="287"/>
      <c r="D64" s="288"/>
      <c r="E64" s="289"/>
      <c r="F64" s="243"/>
      <c r="G64" s="245"/>
      <c r="H64" s="274"/>
      <c r="I64" s="274"/>
    </row>
    <row r="65" spans="1:9" ht="12.75">
      <c r="A65" s="241"/>
      <c r="B65" s="242" t="s">
        <v>9</v>
      </c>
      <c r="C65" s="287"/>
      <c r="D65" s="288"/>
      <c r="E65" s="290">
        <f>Rep1!I54+Rep1!J54</f>
        <v>0</v>
      </c>
      <c r="F65" s="243"/>
      <c r="G65" s="245">
        <f>$E65</f>
        <v>0</v>
      </c>
      <c r="H65" s="274"/>
      <c r="I65" s="274">
        <f>Rep1!$H$54</f>
        <v>0</v>
      </c>
    </row>
    <row r="66" spans="1:9" ht="12.75">
      <c r="A66" s="241"/>
      <c r="B66" s="242" t="s">
        <v>175</v>
      </c>
      <c r="C66" s="287"/>
      <c r="D66" s="288"/>
      <c r="E66" s="290">
        <f>Rep1!I59+Rep1!J59</f>
        <v>0</v>
      </c>
      <c r="F66" s="243"/>
      <c r="G66" s="245">
        <f>$E66</f>
        <v>0</v>
      </c>
      <c r="H66" s="274"/>
      <c r="I66" s="274">
        <f>Rep1!$H$59</f>
        <v>0</v>
      </c>
    </row>
    <row r="67" spans="1:9" ht="12.75">
      <c r="A67" s="241"/>
      <c r="B67" s="242" t="s">
        <v>176</v>
      </c>
      <c r="C67" s="287"/>
      <c r="D67" s="288"/>
      <c r="E67" s="290">
        <f>Rep1!I56+Rep1!J56</f>
        <v>0</v>
      </c>
      <c r="F67" s="243"/>
      <c r="G67" s="245">
        <f>$E67</f>
        <v>0</v>
      </c>
      <c r="H67" s="274"/>
      <c r="I67" s="274">
        <f>Rep1!$H$56</f>
        <v>0</v>
      </c>
    </row>
    <row r="68" spans="1:9" ht="12.75">
      <c r="A68" s="234" t="s">
        <v>166</v>
      </c>
      <c r="B68" s="235"/>
      <c r="C68" s="243"/>
      <c r="D68" s="239"/>
      <c r="E68" s="290"/>
      <c r="F68" s="243" t="e">
        <f>E67*H68</f>
        <v>#DIV/0!</v>
      </c>
      <c r="G68" s="245" t="e">
        <f>$E$21*H68</f>
        <v>#DIV/0!</v>
      </c>
      <c r="H68" s="274" t="e">
        <f>((1/(1+$H$39))^'General information'!G77)/(1-(1/(1+$H$39))^'General information'!G77)</f>
        <v>#DIV/0!</v>
      </c>
      <c r="I68" s="274" t="e">
        <f>Rep1!$H$56*H68</f>
        <v>#DIV/0!</v>
      </c>
    </row>
    <row r="69" spans="1:9" ht="12.75">
      <c r="A69" s="234" t="s">
        <v>168</v>
      </c>
      <c r="B69" s="246"/>
      <c r="C69" s="243">
        <f>Rep1!I57+Rep1!J57</f>
        <v>0</v>
      </c>
      <c r="D69" s="239">
        <f>C69</f>
        <v>0</v>
      </c>
      <c r="E69" s="290">
        <f>C69</f>
        <v>0</v>
      </c>
      <c r="F69" s="243" t="e">
        <f>$C69*H69</f>
        <v>#DIV/0!</v>
      </c>
      <c r="G69" s="245" t="e">
        <f>$E69*H69</f>
        <v>#DIV/0!</v>
      </c>
      <c r="H69" s="275" t="e">
        <f>1/(1-(1/(1+$H$62)))</f>
        <v>#DIV/0!</v>
      </c>
      <c r="I69" s="275" t="e">
        <f>Rep1!$H$57*H69</f>
        <v>#DIV/0!</v>
      </c>
    </row>
    <row r="70" spans="1:9" ht="12.75">
      <c r="A70" s="234" t="s">
        <v>97</v>
      </c>
      <c r="B70" s="246"/>
      <c r="C70" s="243"/>
      <c r="D70" s="239">
        <f>Rep1!I59+Rep1!J59</f>
        <v>0</v>
      </c>
      <c r="E70" s="290">
        <f>D70</f>
        <v>0</v>
      </c>
      <c r="F70" s="243" t="e">
        <f>$D70*H70</f>
        <v>#DIV/0!</v>
      </c>
      <c r="G70" s="245" t="e">
        <f>$E70*(1+H70)</f>
        <v>#DIV/0!</v>
      </c>
      <c r="H70" s="275" t="e">
        <f>(1/(1+$H$39)^'General information'!J77)*(1/(1-(1/(1+$H$39))^'General information'!J77))</f>
        <v>#DIV/0!</v>
      </c>
      <c r="I70" s="275" t="e">
        <f>Rep1!$H$81*Rep2!H70</f>
        <v>#DIV/0!</v>
      </c>
    </row>
    <row r="71" spans="1:9" ht="12" customHeight="1">
      <c r="A71" s="234" t="s">
        <v>190</v>
      </c>
      <c r="B71" s="235"/>
      <c r="C71" s="243"/>
      <c r="D71" s="239">
        <f>Rep1!I60+Rep1!J60</f>
        <v>0</v>
      </c>
      <c r="E71" s="290">
        <f>D71</f>
        <v>0</v>
      </c>
      <c r="F71" s="243" t="e">
        <f>($D71+$D70)*H71</f>
        <v>#DIV/0!</v>
      </c>
      <c r="G71" s="245" t="e">
        <f>($E71+D70)*(1+H71)</f>
        <v>#DIV/0!</v>
      </c>
      <c r="H71" s="274" t="e">
        <f>((1/(1+$H$39))^'General information'!K77)/(1-(1/(1+$H$39))^'General information'!K77)</f>
        <v>#DIV/0!</v>
      </c>
      <c r="I71" s="274" t="e">
        <f>(Rep1!$H$60)*(1+H71)</f>
        <v>#DIV/0!</v>
      </c>
    </row>
    <row r="72" spans="1:9" ht="12" customHeight="1" thickBot="1">
      <c r="A72" s="217" t="s">
        <v>140</v>
      </c>
      <c r="B72" s="221"/>
      <c r="C72" s="282">
        <f>SUM(C58:C71)</f>
        <v>0</v>
      </c>
      <c r="D72" s="284">
        <f>SUM(D58:D71)</f>
        <v>0</v>
      </c>
      <c r="E72" s="291">
        <f>SUM(E58:E71)</f>
        <v>0</v>
      </c>
      <c r="F72" s="282" t="e">
        <f>SUM(F58:F71)</f>
        <v>#DIV/0!</v>
      </c>
      <c r="G72" s="285" t="e">
        <f>SUM(G58:G71)</f>
        <v>#DIV/0!</v>
      </c>
      <c r="H72" s="228"/>
      <c r="I72" s="272" t="e">
        <f>SUM(I65:I71)</f>
        <v>#DIV/0!</v>
      </c>
    </row>
    <row r="73" spans="1:9" ht="12" customHeight="1" thickTop="1">
      <c r="A73" s="216" t="s">
        <v>172</v>
      </c>
      <c r="B73" s="5"/>
      <c r="C73" s="292"/>
      <c r="D73" s="293"/>
      <c r="E73" s="294"/>
      <c r="F73" s="286"/>
      <c r="G73" s="227"/>
      <c r="H73" s="222"/>
      <c r="I73" s="222"/>
    </row>
    <row r="74" spans="1:9" ht="12" customHeight="1">
      <c r="A74" s="247" t="s">
        <v>6</v>
      </c>
      <c r="B74" s="248"/>
      <c r="C74" s="295"/>
      <c r="D74" s="296"/>
      <c r="E74" s="297">
        <f>Rep1!I55+Rep1!J55</f>
        <v>0</v>
      </c>
      <c r="F74" s="253"/>
      <c r="G74" s="250" t="e">
        <f>$E74*H74</f>
        <v>#DIV/0!</v>
      </c>
      <c r="H74" s="275" t="e">
        <f>((1/(1+$H$39))^'General information'!F77)/(1-(1/(1+$H$39))^'General information'!K77)</f>
        <v>#DIV/0!</v>
      </c>
      <c r="I74" s="275" t="e">
        <f>Rep1!$H$55*H74</f>
        <v>#DIV/0!</v>
      </c>
    </row>
    <row r="75" spans="1:9" ht="12" customHeight="1">
      <c r="A75" s="247" t="s">
        <v>167</v>
      </c>
      <c r="B75" s="248"/>
      <c r="C75" s="253">
        <f>Rep1!I58+Rep1!J58</f>
        <v>0</v>
      </c>
      <c r="D75" s="252">
        <f>C75</f>
        <v>0</v>
      </c>
      <c r="E75" s="298">
        <f>D75</f>
        <v>0</v>
      </c>
      <c r="F75" s="253" t="e">
        <f>$D75*H75</f>
        <v>#DIV/0!</v>
      </c>
      <c r="G75" s="250" t="e">
        <f>$E75*H75</f>
        <v>#DIV/0!</v>
      </c>
      <c r="H75" s="275" t="e">
        <f>1/(1-(1/(1+$H$62)))</f>
        <v>#DIV/0!</v>
      </c>
      <c r="I75" s="275" t="e">
        <f>Rep1!$H$58*H75</f>
        <v>#DIV/0!</v>
      </c>
    </row>
    <row r="76" spans="1:9" ht="12" customHeight="1">
      <c r="A76" s="247" t="s">
        <v>191</v>
      </c>
      <c r="B76" s="248"/>
      <c r="C76" s="253"/>
      <c r="D76" s="252">
        <f>Rep1!I60+Rep1!J60</f>
        <v>0</v>
      </c>
      <c r="E76" s="298">
        <f>D76</f>
        <v>0</v>
      </c>
      <c r="F76" s="253" t="e">
        <f>($D76+D70)*2*H76+F71</f>
        <v>#DIV/0!</v>
      </c>
      <c r="G76" s="250" t="e">
        <f>($D76+D70)*2*I76+G71</f>
        <v>#DIV/0!</v>
      </c>
      <c r="H76" s="275" t="e">
        <f>((1/(1+$H$39))^'General information'!L77)/(1-(1/(1+$H$39))^'General information'!K77)</f>
        <v>#DIV/0!</v>
      </c>
      <c r="I76" s="275" t="e">
        <f>Rep1!$H$60*(1+H76)</f>
        <v>#DIV/0!</v>
      </c>
    </row>
    <row r="77" spans="1:9" ht="12" customHeight="1">
      <c r="A77" s="247" t="s">
        <v>164</v>
      </c>
      <c r="B77" s="248"/>
      <c r="C77" s="253">
        <f>Rep1!I63+Rep1!J63</f>
        <v>0</v>
      </c>
      <c r="D77" s="252">
        <f>C77</f>
        <v>0</v>
      </c>
      <c r="E77" s="298">
        <f>D77</f>
        <v>0</v>
      </c>
      <c r="F77" s="253" t="e">
        <f>$D77*H77</f>
        <v>#DIV/0!</v>
      </c>
      <c r="G77" s="250" t="e">
        <f>$E77*H77</f>
        <v>#DIV/0!</v>
      </c>
      <c r="H77" s="275" t="e">
        <f>1/(1-(1/(1+$H$62)^'General information'!O77))</f>
        <v>#DIV/0!</v>
      </c>
      <c r="I77" s="275" t="e">
        <f>Rep1!$H$63*H77</f>
        <v>#DIV/0!</v>
      </c>
    </row>
    <row r="78" spans="1:9" ht="12" customHeight="1" thickBot="1">
      <c r="A78" s="217" t="s">
        <v>140</v>
      </c>
      <c r="B78" s="218"/>
      <c r="C78" s="228">
        <f>SUM(C74:C77)</f>
        <v>0</v>
      </c>
      <c r="D78" s="229">
        <f>SUM(D74:D77)</f>
        <v>0</v>
      </c>
      <c r="E78" s="230">
        <f>SUM(E74:E77)</f>
        <v>0</v>
      </c>
      <c r="F78" s="282" t="e">
        <f>SUM(F74:F77)</f>
        <v>#DIV/0!</v>
      </c>
      <c r="G78" s="285" t="e">
        <f>SUM(G74:G77)</f>
        <v>#DIV/0!</v>
      </c>
      <c r="H78" s="276"/>
      <c r="I78" s="272" t="e">
        <f>SUM(I74:I77)</f>
        <v>#DIV/0!</v>
      </c>
    </row>
    <row r="79" ht="12" customHeight="1" thickTop="1"/>
    <row r="81" spans="1:7" ht="12.75">
      <c r="A81" s="6" t="s">
        <v>194</v>
      </c>
      <c r="B81" s="5">
        <f>'General information'!E22</f>
        <v>0</v>
      </c>
      <c r="C81" s="214"/>
      <c r="D81" s="214"/>
      <c r="E81" s="5"/>
      <c r="F81" s="215"/>
      <c r="G81" s="215"/>
    </row>
    <row r="82" spans="1:7" ht="13.5" thickBot="1">
      <c r="A82" s="221"/>
      <c r="B82" s="5"/>
      <c r="C82" s="214"/>
      <c r="D82" s="214"/>
      <c r="E82" s="5"/>
      <c r="F82" s="215"/>
      <c r="G82" s="215"/>
    </row>
    <row r="83" spans="1:9" ht="25.5" customHeight="1" thickTop="1">
      <c r="A83" s="1125" t="s">
        <v>104</v>
      </c>
      <c r="B83" s="1126"/>
      <c r="C83" s="1113" t="s">
        <v>193</v>
      </c>
      <c r="D83" s="1114"/>
      <c r="E83" s="1115"/>
      <c r="F83" s="1099" t="s">
        <v>192</v>
      </c>
      <c r="G83" s="1100"/>
      <c r="H83" s="1091" t="s">
        <v>174</v>
      </c>
      <c r="I83" s="1091" t="s">
        <v>165</v>
      </c>
    </row>
    <row r="84" spans="1:9" ht="19.5" customHeight="1" thickBot="1">
      <c r="A84" s="1127"/>
      <c r="B84" s="1128"/>
      <c r="C84" s="1104" t="s">
        <v>181</v>
      </c>
      <c r="D84" s="1105"/>
      <c r="E84" s="1106" t="s">
        <v>184</v>
      </c>
      <c r="F84" s="1094" t="s">
        <v>186</v>
      </c>
      <c r="G84" s="1096" t="s">
        <v>173</v>
      </c>
      <c r="H84" s="1098"/>
      <c r="I84" s="1092"/>
    </row>
    <row r="85" spans="1:9" ht="26.25" thickBot="1">
      <c r="A85" s="1129"/>
      <c r="B85" s="1130"/>
      <c r="C85" s="233" t="s">
        <v>182</v>
      </c>
      <c r="D85" s="232" t="s">
        <v>8</v>
      </c>
      <c r="E85" s="1107"/>
      <c r="F85" s="1095"/>
      <c r="G85" s="1097"/>
      <c r="H85" s="266">
        <f>'General information'!D67</f>
        <v>0</v>
      </c>
      <c r="I85" s="1093"/>
    </row>
    <row r="86" spans="1:9" ht="13.5" thickTop="1">
      <c r="A86" s="216" t="s">
        <v>170</v>
      </c>
      <c r="B86" s="6"/>
      <c r="C86" s="222"/>
      <c r="D86" s="254"/>
      <c r="E86" s="255"/>
      <c r="F86" s="225"/>
      <c r="G86" s="226"/>
      <c r="H86" s="267"/>
      <c r="I86" s="267"/>
    </row>
    <row r="87" spans="1:9" ht="12.75">
      <c r="A87" s="234" t="s">
        <v>171</v>
      </c>
      <c r="B87" s="235"/>
      <c r="C87" s="287"/>
      <c r="D87" s="299"/>
      <c r="E87" s="288"/>
      <c r="F87" s="243"/>
      <c r="G87" s="245"/>
      <c r="H87" s="268"/>
      <c r="I87" s="268"/>
    </row>
    <row r="88" spans="1:9" ht="12.75">
      <c r="A88" s="241"/>
      <c r="B88" s="242" t="s">
        <v>9</v>
      </c>
      <c r="C88" s="287"/>
      <c r="D88" s="299"/>
      <c r="E88" s="239">
        <f>Rep1!I76+Rep1!J78</f>
        <v>0</v>
      </c>
      <c r="F88" s="243"/>
      <c r="G88" s="245">
        <f>$E88</f>
        <v>0</v>
      </c>
      <c r="H88" s="268"/>
      <c r="I88" s="268">
        <f>Rep1!$H$76</f>
        <v>0</v>
      </c>
    </row>
    <row r="89" spans="1:9" ht="12.75">
      <c r="A89" s="241"/>
      <c r="B89" s="242" t="s">
        <v>175</v>
      </c>
      <c r="C89" s="287"/>
      <c r="D89" s="299"/>
      <c r="E89" s="239">
        <f>Rep1!I81+Rep1!J81</f>
        <v>0</v>
      </c>
      <c r="F89" s="243"/>
      <c r="G89" s="245">
        <f>$E89</f>
        <v>0</v>
      </c>
      <c r="H89" s="268"/>
      <c r="I89" s="268">
        <f>Rep1!$H$81</f>
        <v>0</v>
      </c>
    </row>
    <row r="90" spans="1:9" ht="12.75">
      <c r="A90" s="241"/>
      <c r="B90" s="242" t="s">
        <v>176</v>
      </c>
      <c r="C90" s="287"/>
      <c r="D90" s="299"/>
      <c r="E90" s="239">
        <f>Rep1!I78+Rep1!J78</f>
        <v>0</v>
      </c>
      <c r="F90" s="243"/>
      <c r="G90" s="245">
        <f>$E90</f>
        <v>0</v>
      </c>
      <c r="H90" s="268"/>
      <c r="I90" s="268">
        <f>Rep1!$H$78</f>
        <v>0</v>
      </c>
    </row>
    <row r="91" spans="1:9" ht="12.75">
      <c r="A91" s="234" t="s">
        <v>166</v>
      </c>
      <c r="B91" s="235"/>
      <c r="C91" s="243"/>
      <c r="D91" s="244"/>
      <c r="E91" s="239"/>
      <c r="F91" s="243" t="e">
        <f>E90*H91</f>
        <v>#DIV/0!</v>
      </c>
      <c r="G91" s="245" t="e">
        <f>$E$21*H91</f>
        <v>#DIV/0!</v>
      </c>
      <c r="H91" s="268" t="e">
        <f>((1/(1+$H$39))^'General information'!G78)/(1-(1/(1+$H$39))^'General information'!G78)</f>
        <v>#DIV/0!</v>
      </c>
      <c r="I91" s="268" t="e">
        <f>Rep1!$H$78*Rep2!H91</f>
        <v>#DIV/0!</v>
      </c>
    </row>
    <row r="92" spans="1:9" ht="12.75">
      <c r="A92" s="234" t="s">
        <v>168</v>
      </c>
      <c r="B92" s="246"/>
      <c r="C92" s="243">
        <f>Rep1!I79+Rep1!J79</f>
        <v>0</v>
      </c>
      <c r="D92" s="244">
        <f>C92</f>
        <v>0</v>
      </c>
      <c r="E92" s="239">
        <f>C92</f>
        <v>0</v>
      </c>
      <c r="F92" s="243" t="e">
        <f>$C92*H92</f>
        <v>#DIV/0!</v>
      </c>
      <c r="G92" s="245" t="e">
        <f>$E92*H92</f>
        <v>#DIV/0!</v>
      </c>
      <c r="H92" s="269" t="e">
        <f>1/(1-(1/(1+$H$62)))</f>
        <v>#DIV/0!</v>
      </c>
      <c r="I92" s="269" t="e">
        <f>Rep1!$H$79*H92</f>
        <v>#DIV/0!</v>
      </c>
    </row>
    <row r="93" spans="1:9" ht="12.75">
      <c r="A93" s="234" t="s">
        <v>97</v>
      </c>
      <c r="B93" s="235"/>
      <c r="C93" s="243"/>
      <c r="D93" s="244">
        <f>Rep1!I81+Rep1!J81</f>
        <v>0</v>
      </c>
      <c r="E93" s="239">
        <f>D93</f>
        <v>0</v>
      </c>
      <c r="F93" s="243" t="e">
        <f>$D93*H93</f>
        <v>#DIV/0!</v>
      </c>
      <c r="G93" s="245" t="e">
        <f>$E93*(1+H93)</f>
        <v>#DIV/0!</v>
      </c>
      <c r="H93" s="268" t="e">
        <f>(1/(1+$H$39)^'General information'!J78)*(1/(1-(1/(1+$H$39))^'General information'!J78))</f>
        <v>#DIV/0!</v>
      </c>
      <c r="I93" s="268" t="e">
        <f>Rep1!$H$81*Rep2!H93</f>
        <v>#DIV/0!</v>
      </c>
    </row>
    <row r="94" spans="1:9" ht="12.75">
      <c r="A94" s="234" t="s">
        <v>190</v>
      </c>
      <c r="B94" s="235"/>
      <c r="C94" s="243"/>
      <c r="D94" s="244">
        <f>Rep1!I82+Rep1!J82</f>
        <v>0</v>
      </c>
      <c r="E94" s="239">
        <f>D94</f>
        <v>0</v>
      </c>
      <c r="F94" s="243" t="e">
        <f>($D94+D93)*H94</f>
        <v>#DIV/0!</v>
      </c>
      <c r="G94" s="245" t="e">
        <f>($E94+E93)*(1+H94)</f>
        <v>#DIV/0!</v>
      </c>
      <c r="H94" s="268" t="e">
        <f>((1/(1+$H$39))^'General information'!K78)/(1-(1/(1+$H$39))^'General information'!K78)</f>
        <v>#DIV/0!</v>
      </c>
      <c r="I94" s="268" t="e">
        <f>(Rep1!$H$82)*(1+Rep2!H94)</f>
        <v>#DIV/0!</v>
      </c>
    </row>
    <row r="95" spans="1:9" ht="13.5" thickBot="1">
      <c r="A95" s="217" t="s">
        <v>140</v>
      </c>
      <c r="B95" s="221"/>
      <c r="C95" s="282">
        <f>SUM(C81:C94)</f>
        <v>0</v>
      </c>
      <c r="D95" s="283">
        <f>SUM(D81:D94)</f>
        <v>0</v>
      </c>
      <c r="E95" s="284">
        <f>SUM(E81:E94)</f>
        <v>0</v>
      </c>
      <c r="F95" s="282" t="e">
        <f>SUM(F81:F94)</f>
        <v>#DIV/0!</v>
      </c>
      <c r="G95" s="285" t="e">
        <f>SUM(G81:G94)</f>
        <v>#DIV/0!</v>
      </c>
      <c r="H95" s="272"/>
      <c r="I95" s="272" t="e">
        <f>SUM(I88:I94)</f>
        <v>#DIV/0!</v>
      </c>
    </row>
    <row r="96" spans="1:9" ht="13.5" thickTop="1">
      <c r="A96" s="216" t="s">
        <v>172</v>
      </c>
      <c r="B96" s="5"/>
      <c r="C96" s="292"/>
      <c r="D96" s="300"/>
      <c r="E96" s="293"/>
      <c r="F96" s="286"/>
      <c r="G96" s="227"/>
      <c r="H96" s="270"/>
      <c r="I96" s="270"/>
    </row>
    <row r="97" spans="1:9" ht="12.75">
      <c r="A97" s="247" t="s">
        <v>6</v>
      </c>
      <c r="B97" s="248"/>
      <c r="C97" s="295"/>
      <c r="D97" s="301"/>
      <c r="E97" s="281">
        <f>Rep1!I77+Rep1!J77</f>
        <v>0</v>
      </c>
      <c r="F97" s="253"/>
      <c r="G97" s="250" t="e">
        <f>$E97*H97</f>
        <v>#DIV/0!</v>
      </c>
      <c r="H97" s="269" t="e">
        <f>((1/(1+$H$39))^'General information'!F78)/(1-(1/(1+$H$39))^'General information'!K78)</f>
        <v>#DIV/0!</v>
      </c>
      <c r="I97" s="269" t="e">
        <f>Rep1!$H$78*Rep2!H97</f>
        <v>#DIV/0!</v>
      </c>
    </row>
    <row r="98" spans="1:9" ht="12.75">
      <c r="A98" s="247" t="s">
        <v>167</v>
      </c>
      <c r="B98" s="248"/>
      <c r="C98" s="253">
        <f>Rep1!I80+Rep1!J80</f>
        <v>0</v>
      </c>
      <c r="D98" s="251">
        <f>C98</f>
        <v>0</v>
      </c>
      <c r="E98" s="252">
        <f>D98</f>
        <v>0</v>
      </c>
      <c r="F98" s="253" t="e">
        <f>$D98*H98</f>
        <v>#DIV/0!</v>
      </c>
      <c r="G98" s="250" t="e">
        <f>$E98*H98</f>
        <v>#DIV/0!</v>
      </c>
      <c r="H98" s="269" t="e">
        <f>1/(1-(1/(1+$H$62)))</f>
        <v>#DIV/0!</v>
      </c>
      <c r="I98" s="269" t="e">
        <f>Rep1!$H$78*Rep2!H98</f>
        <v>#DIV/0!</v>
      </c>
    </row>
    <row r="99" spans="1:9" ht="12.75">
      <c r="A99" s="247" t="s">
        <v>191</v>
      </c>
      <c r="B99" s="248"/>
      <c r="C99" s="253"/>
      <c r="D99" s="251">
        <f>Rep1!I82+Rep1!J82</f>
        <v>0</v>
      </c>
      <c r="E99" s="252">
        <f>D99</f>
        <v>0</v>
      </c>
      <c r="F99" s="253" t="e">
        <f>($D99+$D93)*2*H99+F94</f>
        <v>#DIV/0!</v>
      </c>
      <c r="G99" s="250" t="e">
        <f>($D99+$D93)*2*I99+G94</f>
        <v>#DIV/0!</v>
      </c>
      <c r="H99" s="269" t="e">
        <f>((1/(1+$H$39))^'General information'!L78)/(1-(1/(1+$H$39))^'General information'!K78)</f>
        <v>#DIV/0!</v>
      </c>
      <c r="I99" s="269" t="e">
        <f>Rep1!$H$82*(1+Rep2!H99)</f>
        <v>#DIV/0!</v>
      </c>
    </row>
    <row r="100" spans="1:9" ht="12.75">
      <c r="A100" s="247" t="s">
        <v>164</v>
      </c>
      <c r="B100" s="248"/>
      <c r="C100" s="253">
        <f>Rep1!I85+Rep1!J85</f>
        <v>0</v>
      </c>
      <c r="D100" s="251">
        <f>C100</f>
        <v>0</v>
      </c>
      <c r="E100" s="252">
        <f>D100</f>
        <v>0</v>
      </c>
      <c r="F100" s="253" t="e">
        <f>$D100*H100</f>
        <v>#DIV/0!</v>
      </c>
      <c r="G100" s="250" t="e">
        <f>$E100*H100</f>
        <v>#DIV/0!</v>
      </c>
      <c r="H100" s="269" t="e">
        <f>1/(1-(1/(1+$H$62)^'General information'!O78))</f>
        <v>#DIV/0!</v>
      </c>
      <c r="I100" s="269" t="e">
        <f>Rep1!$H$85*Rep2!H100</f>
        <v>#DIV/0!</v>
      </c>
    </row>
    <row r="101" spans="1:9" ht="13.5" thickBot="1">
      <c r="A101" s="217" t="s">
        <v>140</v>
      </c>
      <c r="B101" s="218"/>
      <c r="C101" s="282">
        <f>SUM(C97:C100)</f>
        <v>0</v>
      </c>
      <c r="D101" s="283">
        <f>SUM(D97:D100)</f>
        <v>0</v>
      </c>
      <c r="E101" s="284">
        <f>SUM(E97:E100)</f>
        <v>0</v>
      </c>
      <c r="F101" s="282" t="e">
        <f>SUM(F97:F100)</f>
        <v>#DIV/0!</v>
      </c>
      <c r="G101" s="285" t="e">
        <f>SUM(G97:G100)</f>
        <v>#DIV/0!</v>
      </c>
      <c r="H101" s="271"/>
      <c r="I101" s="272" t="e">
        <f>SUM(I97:I100)</f>
        <v>#DIV/0!</v>
      </c>
    </row>
    <row r="102" ht="13.5" thickTop="1"/>
    <row r="104" spans="1:7" ht="12.75">
      <c r="A104" s="6" t="s">
        <v>194</v>
      </c>
      <c r="B104" s="5">
        <f>'General information'!E23</f>
        <v>0</v>
      </c>
      <c r="C104" s="214"/>
      <c r="D104" s="214"/>
      <c r="E104" s="5"/>
      <c r="F104" s="215"/>
      <c r="G104" s="215"/>
    </row>
    <row r="105" spans="1:7" ht="13.5" thickBot="1">
      <c r="A105" s="221"/>
      <c r="B105" s="5"/>
      <c r="C105" s="214"/>
      <c r="D105" s="214"/>
      <c r="E105" s="5"/>
      <c r="F105" s="215"/>
      <c r="G105" s="215"/>
    </row>
    <row r="106" spans="1:9" ht="25.5" customHeight="1" thickTop="1">
      <c r="A106" s="1125" t="s">
        <v>104</v>
      </c>
      <c r="B106" s="1126"/>
      <c r="C106" s="1113" t="s">
        <v>193</v>
      </c>
      <c r="D106" s="1114"/>
      <c r="E106" s="1115"/>
      <c r="F106" s="1099" t="s">
        <v>192</v>
      </c>
      <c r="G106" s="1100"/>
      <c r="H106" s="1091" t="s">
        <v>174</v>
      </c>
      <c r="I106" s="1091" t="s">
        <v>165</v>
      </c>
    </row>
    <row r="107" spans="1:9" ht="19.5" customHeight="1" thickBot="1">
      <c r="A107" s="1127"/>
      <c r="B107" s="1128"/>
      <c r="C107" s="1104" t="s">
        <v>181</v>
      </c>
      <c r="D107" s="1105"/>
      <c r="E107" s="1106" t="s">
        <v>184</v>
      </c>
      <c r="F107" s="1094" t="s">
        <v>186</v>
      </c>
      <c r="G107" s="1096" t="s">
        <v>173</v>
      </c>
      <c r="H107" s="1098"/>
      <c r="I107" s="1092"/>
    </row>
    <row r="108" spans="1:9" ht="26.25" thickBot="1">
      <c r="A108" s="1129"/>
      <c r="B108" s="1130"/>
      <c r="C108" s="233" t="s">
        <v>182</v>
      </c>
      <c r="D108" s="232" t="s">
        <v>8</v>
      </c>
      <c r="E108" s="1107"/>
      <c r="F108" s="1095"/>
      <c r="G108" s="1097"/>
      <c r="H108" s="266">
        <f>'General information'!D67</f>
        <v>0</v>
      </c>
      <c r="I108" s="1093"/>
    </row>
    <row r="109" spans="1:9" ht="13.5" thickTop="1">
      <c r="A109" s="216" t="s">
        <v>170</v>
      </c>
      <c r="B109" s="6"/>
      <c r="C109" s="222"/>
      <c r="D109" s="254"/>
      <c r="E109" s="255"/>
      <c r="F109" s="225"/>
      <c r="G109" s="226"/>
      <c r="H109" s="267"/>
      <c r="I109" s="267"/>
    </row>
    <row r="110" spans="1:9" ht="12.75">
      <c r="A110" s="234" t="s">
        <v>171</v>
      </c>
      <c r="B110" s="235"/>
      <c r="C110" s="236"/>
      <c r="D110" s="256"/>
      <c r="E110" s="237"/>
      <c r="F110" s="243"/>
      <c r="G110" s="245"/>
      <c r="H110" s="268"/>
      <c r="I110" s="268"/>
    </row>
    <row r="111" spans="1:9" ht="12.75">
      <c r="A111" s="241"/>
      <c r="B111" s="242" t="s">
        <v>9</v>
      </c>
      <c r="C111" s="287"/>
      <c r="D111" s="299"/>
      <c r="E111" s="239">
        <f>Rep1!I98+Rep1!J98</f>
        <v>0</v>
      </c>
      <c r="F111" s="243"/>
      <c r="G111" s="245">
        <f>$E111</f>
        <v>0</v>
      </c>
      <c r="H111" s="268"/>
      <c r="I111" s="268">
        <f>Rep1!$H$98</f>
        <v>0</v>
      </c>
    </row>
    <row r="112" spans="1:9" ht="12.75">
      <c r="A112" s="241"/>
      <c r="B112" s="242" t="s">
        <v>175</v>
      </c>
      <c r="C112" s="287"/>
      <c r="D112" s="299"/>
      <c r="E112" s="239">
        <f>Rep1!I103+Rep1!J103</f>
        <v>0</v>
      </c>
      <c r="F112" s="243"/>
      <c r="G112" s="245">
        <f>$E112</f>
        <v>0</v>
      </c>
      <c r="H112" s="268"/>
      <c r="I112" s="268">
        <f>Rep1!$H$103</f>
        <v>0</v>
      </c>
    </row>
    <row r="113" spans="1:9" ht="12.75">
      <c r="A113" s="241"/>
      <c r="B113" s="242" t="s">
        <v>176</v>
      </c>
      <c r="C113" s="287"/>
      <c r="D113" s="299"/>
      <c r="E113" s="239">
        <f>Rep1!I100+Rep1!J100</f>
        <v>0</v>
      </c>
      <c r="F113" s="243"/>
      <c r="G113" s="245">
        <f>$E113</f>
        <v>0</v>
      </c>
      <c r="H113" s="268"/>
      <c r="I113" s="268">
        <f>Rep1!$H$100</f>
        <v>0</v>
      </c>
    </row>
    <row r="114" spans="1:9" ht="12.75">
      <c r="A114" s="234" t="s">
        <v>166</v>
      </c>
      <c r="B114" s="235"/>
      <c r="C114" s="243"/>
      <c r="D114" s="244"/>
      <c r="E114" s="239"/>
      <c r="F114" s="243" t="e">
        <f>E113*H114</f>
        <v>#DIV/0!</v>
      </c>
      <c r="G114" s="245" t="e">
        <f>$E$21*H114</f>
        <v>#DIV/0!</v>
      </c>
      <c r="H114" s="268" t="e">
        <f>((1/(1+$H$39))^'General information'!G79)/(1-(1/(1+$H$39))^'General information'!G79)</f>
        <v>#DIV/0!</v>
      </c>
      <c r="I114" s="268" t="e">
        <f>Rep1!$H$100*Rep2!H114</f>
        <v>#DIV/0!</v>
      </c>
    </row>
    <row r="115" spans="1:9" ht="12.75">
      <c r="A115" s="234" t="s">
        <v>168</v>
      </c>
      <c r="B115" s="246"/>
      <c r="C115" s="243">
        <f>Rep1!I101+Rep1!J101</f>
        <v>0</v>
      </c>
      <c r="D115" s="244">
        <f>C115</f>
        <v>0</v>
      </c>
      <c r="E115" s="239">
        <f>C115</f>
        <v>0</v>
      </c>
      <c r="F115" s="243" t="e">
        <f>$C115*H115</f>
        <v>#DIV/0!</v>
      </c>
      <c r="G115" s="245" t="e">
        <f>$E115*H115</f>
        <v>#DIV/0!</v>
      </c>
      <c r="H115" s="269" t="e">
        <f>1/(1-(1/(1+$H$62)))</f>
        <v>#DIV/0!</v>
      </c>
      <c r="I115" s="269" t="e">
        <f>Rep1!$H$101*H115</f>
        <v>#DIV/0!</v>
      </c>
    </row>
    <row r="116" spans="1:9" ht="12.75">
      <c r="A116" s="234" t="s">
        <v>97</v>
      </c>
      <c r="B116" s="235"/>
      <c r="C116" s="243"/>
      <c r="D116" s="244">
        <f>Rep1!I103+Rep1!J103</f>
        <v>0</v>
      </c>
      <c r="E116" s="239">
        <f>D116</f>
        <v>0</v>
      </c>
      <c r="F116" s="243" t="e">
        <f>$D116*H116</f>
        <v>#DIV/0!</v>
      </c>
      <c r="G116" s="245" t="e">
        <f>$E116*(1+H116)</f>
        <v>#DIV/0!</v>
      </c>
      <c r="H116" s="268" t="e">
        <f>(1/(1+$H$39)^'General information'!J79)*(1/(1-(1/(1+$H$39))^'General information'!J79))</f>
        <v>#DIV/0!</v>
      </c>
      <c r="I116" s="268" t="e">
        <f>Rep1!$H$103*Rep2!H116</f>
        <v>#DIV/0!</v>
      </c>
    </row>
    <row r="117" spans="1:9" ht="12.75">
      <c r="A117" s="234" t="s">
        <v>190</v>
      </c>
      <c r="B117" s="235"/>
      <c r="C117" s="243"/>
      <c r="D117" s="244">
        <f>Rep1!I104+Rep1!J104</f>
        <v>0</v>
      </c>
      <c r="E117" s="239">
        <f>D117</f>
        <v>0</v>
      </c>
      <c r="F117" s="243" t="e">
        <f>($D117+D116)*H117</f>
        <v>#DIV/0!</v>
      </c>
      <c r="G117" s="245" t="e">
        <f>($E117+E116)*(1+H117)</f>
        <v>#DIV/0!</v>
      </c>
      <c r="H117" s="268" t="e">
        <f>((1/(1+$H$39))^'General information'!K79)/(1-(1/(1+$H$39))^'General information'!K79)</f>
        <v>#DIV/0!</v>
      </c>
      <c r="I117" s="268" t="e">
        <f>(Rep1!$H$104)*(1+Rep2!H117)</f>
        <v>#DIV/0!</v>
      </c>
    </row>
    <row r="118" spans="1:9" ht="13.5" thickBot="1">
      <c r="A118" s="217" t="s">
        <v>140</v>
      </c>
      <c r="B118" s="221"/>
      <c r="C118" s="282">
        <f>SUM(C104:C117)</f>
        <v>0</v>
      </c>
      <c r="D118" s="283">
        <f>SUM(D104:D117)</f>
        <v>0</v>
      </c>
      <c r="E118" s="284">
        <f>SUM(E104:E117)</f>
        <v>0</v>
      </c>
      <c r="F118" s="282" t="e">
        <f>SUM(F104:F117)</f>
        <v>#DIV/0!</v>
      </c>
      <c r="G118" s="285" t="e">
        <f>SUM(G104:G117)</f>
        <v>#DIV/0!</v>
      </c>
      <c r="H118" s="272"/>
      <c r="I118" s="272" t="e">
        <f>SUM(I111:I117)</f>
        <v>#DIV/0!</v>
      </c>
    </row>
    <row r="119" spans="1:9" ht="13.5" thickTop="1">
      <c r="A119" s="216" t="s">
        <v>172</v>
      </c>
      <c r="B119" s="5"/>
      <c r="C119" s="292"/>
      <c r="D119" s="300"/>
      <c r="E119" s="293"/>
      <c r="F119" s="286"/>
      <c r="G119" s="227"/>
      <c r="H119" s="270"/>
      <c r="I119" s="270"/>
    </row>
    <row r="120" spans="1:9" ht="12.75">
      <c r="A120" s="247" t="s">
        <v>6</v>
      </c>
      <c r="B120" s="248"/>
      <c r="C120" s="295"/>
      <c r="D120" s="301"/>
      <c r="E120" s="281">
        <f>Rep1!I99+Rep1!J99</f>
        <v>0</v>
      </c>
      <c r="F120" s="253"/>
      <c r="G120" s="250" t="e">
        <f>$E120*H120</f>
        <v>#DIV/0!</v>
      </c>
      <c r="H120" s="269" t="e">
        <f>((1/(1+$H$39))^'General information'!F79)/(1-(1/(1+$H$39))^'General information'!K79)</f>
        <v>#DIV/0!</v>
      </c>
      <c r="I120" s="269" t="e">
        <f>Rep1!$H$100*Rep2!H120</f>
        <v>#DIV/0!</v>
      </c>
    </row>
    <row r="121" spans="1:9" ht="12.75">
      <c r="A121" s="247" t="s">
        <v>167</v>
      </c>
      <c r="B121" s="248"/>
      <c r="C121" s="253">
        <f>Rep1!I102+Rep1!J102</f>
        <v>0</v>
      </c>
      <c r="D121" s="251">
        <f>C121</f>
        <v>0</v>
      </c>
      <c r="E121" s="252">
        <f>D121</f>
        <v>0</v>
      </c>
      <c r="F121" s="253" t="e">
        <f>$D121*H121</f>
        <v>#DIV/0!</v>
      </c>
      <c r="G121" s="250" t="e">
        <f>$E121*H121</f>
        <v>#DIV/0!</v>
      </c>
      <c r="H121" s="269" t="e">
        <f>1/(1-(1/(1+$H$62)))</f>
        <v>#DIV/0!</v>
      </c>
      <c r="I121" s="269" t="e">
        <f>Rep1!$H$102*Rep2!H121</f>
        <v>#DIV/0!</v>
      </c>
    </row>
    <row r="122" spans="1:9" ht="12.75">
      <c r="A122" s="247" t="s">
        <v>191</v>
      </c>
      <c r="B122" s="248"/>
      <c r="C122" s="253"/>
      <c r="D122" s="251">
        <f>Rep1!I104+Rep1!J104</f>
        <v>0</v>
      </c>
      <c r="E122" s="252">
        <f>D122</f>
        <v>0</v>
      </c>
      <c r="F122" s="253" t="e">
        <f>($D122+$D116)*2*H122+F117</f>
        <v>#DIV/0!</v>
      </c>
      <c r="G122" s="250" t="e">
        <f>($D122+$D116)*2*I122+G117</f>
        <v>#DIV/0!</v>
      </c>
      <c r="H122" s="269" t="e">
        <f>((1/(1+$H$39))^'General information'!L79)/(1-(1/(1+$H$39))^'General information'!K79)</f>
        <v>#DIV/0!</v>
      </c>
      <c r="I122" s="269" t="e">
        <f>Rep1!$H$104*(1+Rep2!H122)</f>
        <v>#DIV/0!</v>
      </c>
    </row>
    <row r="123" spans="1:9" ht="12.75">
      <c r="A123" s="247" t="s">
        <v>164</v>
      </c>
      <c r="B123" s="248"/>
      <c r="C123" s="253">
        <f>Rep1!I107+Rep1!J107</f>
        <v>0</v>
      </c>
      <c r="D123" s="251">
        <f>C123</f>
        <v>0</v>
      </c>
      <c r="E123" s="252">
        <f>D123</f>
        <v>0</v>
      </c>
      <c r="F123" s="253" t="e">
        <f>$D123*H123</f>
        <v>#DIV/0!</v>
      </c>
      <c r="G123" s="250" t="e">
        <f>$E123*H123</f>
        <v>#DIV/0!</v>
      </c>
      <c r="H123" s="269" t="e">
        <f>1/(1-(1/(1+$H$62)^'General information'!O79))</f>
        <v>#DIV/0!</v>
      </c>
      <c r="I123" s="269" t="e">
        <f>Rep1!$H$107*Rep2!H123</f>
        <v>#DIV/0!</v>
      </c>
    </row>
    <row r="124" spans="1:9" ht="13.5" thickBot="1">
      <c r="A124" s="217" t="s">
        <v>140</v>
      </c>
      <c r="B124" s="218"/>
      <c r="C124" s="282">
        <f>SUM(C120:C123)</f>
        <v>0</v>
      </c>
      <c r="D124" s="283">
        <f>SUM(D120:D123)</f>
        <v>0</v>
      </c>
      <c r="E124" s="284">
        <f>SUM(E120:E123)</f>
        <v>0</v>
      </c>
      <c r="F124" s="282" t="e">
        <f>SUM(F120:F123)</f>
        <v>#DIV/0!</v>
      </c>
      <c r="G124" s="285" t="e">
        <f>SUM(G120:G123)</f>
        <v>#DIV/0!</v>
      </c>
      <c r="H124" s="271"/>
      <c r="I124" s="272" t="e">
        <f>SUM(I120:I123)</f>
        <v>#DIV/0!</v>
      </c>
    </row>
    <row r="125" ht="13.5" thickTop="1"/>
    <row r="127" spans="1:7" ht="12.75">
      <c r="A127" s="6" t="s">
        <v>194</v>
      </c>
      <c r="B127" s="5">
        <f>'General information'!E24</f>
        <v>0</v>
      </c>
      <c r="C127" s="214"/>
      <c r="D127" s="214"/>
      <c r="E127" s="5"/>
      <c r="F127" s="215"/>
      <c r="G127" s="215"/>
    </row>
    <row r="128" spans="1:7" ht="13.5" thickBot="1">
      <c r="A128" s="221"/>
      <c r="B128" s="5"/>
      <c r="C128" s="214"/>
      <c r="D128" s="214"/>
      <c r="E128" s="5"/>
      <c r="F128" s="215"/>
      <c r="G128" s="215"/>
    </row>
    <row r="129" spans="1:9" ht="13.5" thickTop="1">
      <c r="A129" s="1068" t="s">
        <v>104</v>
      </c>
      <c r="B129" s="1069"/>
      <c r="C129" s="1074" t="s">
        <v>193</v>
      </c>
      <c r="D129" s="1075"/>
      <c r="E129" s="1076"/>
      <c r="F129" s="1077" t="s">
        <v>192</v>
      </c>
      <c r="G129" s="1078"/>
      <c r="H129" s="1079" t="s">
        <v>174</v>
      </c>
      <c r="I129" s="1079" t="s">
        <v>165</v>
      </c>
    </row>
    <row r="130" spans="1:9" ht="13.5" thickBot="1">
      <c r="A130" s="1070"/>
      <c r="B130" s="1071"/>
      <c r="C130" s="1083" t="s">
        <v>181</v>
      </c>
      <c r="D130" s="1084"/>
      <c r="E130" s="1085" t="s">
        <v>184</v>
      </c>
      <c r="F130" s="1087" t="s">
        <v>186</v>
      </c>
      <c r="G130" s="1089" t="s">
        <v>173</v>
      </c>
      <c r="H130" s="1080"/>
      <c r="I130" s="1081"/>
    </row>
    <row r="131" spans="1:9" ht="26.25" thickBot="1">
      <c r="A131" s="1072"/>
      <c r="B131" s="1073"/>
      <c r="C131" s="562" t="s">
        <v>182</v>
      </c>
      <c r="D131" s="563" t="s">
        <v>8</v>
      </c>
      <c r="E131" s="1086"/>
      <c r="F131" s="1088"/>
      <c r="G131" s="1090"/>
      <c r="H131" s="564">
        <f>'General information'!D93</f>
        <v>0</v>
      </c>
      <c r="I131" s="1082"/>
    </row>
    <row r="132" spans="1:9" ht="13.5" thickTop="1">
      <c r="A132" s="216" t="s">
        <v>170</v>
      </c>
      <c r="B132" s="6"/>
      <c r="C132" s="222"/>
      <c r="D132" s="254"/>
      <c r="E132" s="255"/>
      <c r="F132" s="225"/>
      <c r="G132" s="226"/>
      <c r="H132" s="267"/>
      <c r="I132" s="267"/>
    </row>
    <row r="133" spans="1:9" ht="12.75">
      <c r="A133" s="234" t="s">
        <v>171</v>
      </c>
      <c r="B133" s="235"/>
      <c r="C133" s="236"/>
      <c r="D133" s="256"/>
      <c r="E133" s="237"/>
      <c r="F133" s="243"/>
      <c r="G133" s="245"/>
      <c r="H133" s="268"/>
      <c r="I133" s="268"/>
    </row>
    <row r="134" spans="1:9" ht="12.75">
      <c r="A134" s="241"/>
      <c r="B134" s="242" t="s">
        <v>9</v>
      </c>
      <c r="C134" s="287"/>
      <c r="D134" s="299"/>
      <c r="E134" s="239">
        <f>Rep1!I120+Rep1!J120</f>
        <v>0</v>
      </c>
      <c r="F134" s="243"/>
      <c r="G134" s="245">
        <f>$E134</f>
        <v>0</v>
      </c>
      <c r="H134" s="268"/>
      <c r="I134" s="268">
        <f>Rep1!$H$98</f>
        <v>0</v>
      </c>
    </row>
    <row r="135" spans="1:9" ht="12.75">
      <c r="A135" s="241"/>
      <c r="B135" s="242" t="s">
        <v>175</v>
      </c>
      <c r="C135" s="287"/>
      <c r="D135" s="299"/>
      <c r="E135" s="239">
        <f>Rep1!I125+Rep1!J125</f>
        <v>0</v>
      </c>
      <c r="F135" s="243"/>
      <c r="G135" s="245">
        <f>$E135</f>
        <v>0</v>
      </c>
      <c r="H135" s="268"/>
      <c r="I135" s="268">
        <f>Rep1!$H$103</f>
        <v>0</v>
      </c>
    </row>
    <row r="136" spans="1:9" ht="12.75">
      <c r="A136" s="241"/>
      <c r="B136" s="242" t="s">
        <v>176</v>
      </c>
      <c r="C136" s="287"/>
      <c r="D136" s="299"/>
      <c r="E136" s="239">
        <f>Rep1!I122+Rep1!J122</f>
        <v>0</v>
      </c>
      <c r="F136" s="243"/>
      <c r="G136" s="245">
        <f>$E136</f>
        <v>0</v>
      </c>
      <c r="H136" s="268"/>
      <c r="I136" s="268">
        <f>Rep1!$H$100</f>
        <v>0</v>
      </c>
    </row>
    <row r="137" spans="1:9" ht="12.75">
      <c r="A137" s="234" t="s">
        <v>166</v>
      </c>
      <c r="B137" s="235"/>
      <c r="C137" s="243"/>
      <c r="D137" s="244"/>
      <c r="E137" s="239"/>
      <c r="F137" s="243" t="e">
        <f>E136*H137</f>
        <v>#DIV/0!</v>
      </c>
      <c r="G137" s="245" t="e">
        <f>$E$21*H137</f>
        <v>#DIV/0!</v>
      </c>
      <c r="H137" s="268" t="e">
        <f>((1/(1+$H$39))^'General information'!G105)/(1-(1/(1+$H$39))^'General information'!G105)</f>
        <v>#DIV/0!</v>
      </c>
      <c r="I137" s="268" t="e">
        <f>Rep1!$H$100*Rep2!H137</f>
        <v>#DIV/0!</v>
      </c>
    </row>
    <row r="138" spans="1:9" ht="12.75">
      <c r="A138" s="234" t="s">
        <v>168</v>
      </c>
      <c r="B138" s="246"/>
      <c r="C138" s="243">
        <f>Rep1!I123+Rep1!J123</f>
        <v>0</v>
      </c>
      <c r="D138" s="244">
        <f>C138</f>
        <v>0</v>
      </c>
      <c r="E138" s="239">
        <f>C138</f>
        <v>0</v>
      </c>
      <c r="F138" s="243" t="e">
        <f>$C138*H138</f>
        <v>#DIV/0!</v>
      </c>
      <c r="G138" s="245" t="e">
        <f>$E138*H138</f>
        <v>#DIV/0!</v>
      </c>
      <c r="H138" s="269" t="e">
        <f>1/(1-(1/(1+$H$62)))</f>
        <v>#DIV/0!</v>
      </c>
      <c r="I138" s="269" t="e">
        <f>Rep1!$H$101*H138</f>
        <v>#DIV/0!</v>
      </c>
    </row>
    <row r="139" spans="1:9" ht="12.75">
      <c r="A139" s="234" t="s">
        <v>97</v>
      </c>
      <c r="B139" s="235"/>
      <c r="C139" s="243"/>
      <c r="D139" s="244">
        <f>Rep1!I126+Rep1!J126</f>
        <v>0</v>
      </c>
      <c r="E139" s="239">
        <f>D139</f>
        <v>0</v>
      </c>
      <c r="F139" s="243" t="e">
        <f>$D139*H139</f>
        <v>#DIV/0!</v>
      </c>
      <c r="G139" s="245" t="e">
        <f>$E139*(1+H139)</f>
        <v>#DIV/0!</v>
      </c>
      <c r="H139" s="268" t="e">
        <f>(1/(1+$H$39)^'General information'!J105)*(1/(1-(1/(1+$H$39))^'General information'!J105))</f>
        <v>#DIV/0!</v>
      </c>
      <c r="I139" s="268" t="e">
        <f>Rep1!$H$103*Rep2!H139</f>
        <v>#DIV/0!</v>
      </c>
    </row>
    <row r="140" spans="1:9" ht="12.75">
      <c r="A140" s="234" t="s">
        <v>190</v>
      </c>
      <c r="B140" s="235"/>
      <c r="C140" s="243"/>
      <c r="D140" s="244">
        <f>Rep1!I127+Rep1!J127</f>
        <v>0</v>
      </c>
      <c r="E140" s="239">
        <f>D140</f>
        <v>0</v>
      </c>
      <c r="F140" s="243" t="e">
        <f>($D140+D139)*H140</f>
        <v>#DIV/0!</v>
      </c>
      <c r="G140" s="245" t="e">
        <f>($E140+E139)*(1+H140)</f>
        <v>#DIV/0!</v>
      </c>
      <c r="H140" s="268" t="e">
        <f>((1/(1+$H$39))^'General information'!K105)/(1-(1/(1+$H$39))^'General information'!K105)</f>
        <v>#DIV/0!</v>
      </c>
      <c r="I140" s="268" t="e">
        <f>(Rep1!$H$104)*(1+Rep2!H140)</f>
        <v>#DIV/0!</v>
      </c>
    </row>
    <row r="141" spans="1:9" ht="13.5" thickBot="1">
      <c r="A141" s="217" t="s">
        <v>140</v>
      </c>
      <c r="B141" s="221"/>
      <c r="C141" s="282">
        <f>SUM(C127:C140)</f>
        <v>0</v>
      </c>
      <c r="D141" s="283">
        <f>SUM(D127:D140)</f>
        <v>0</v>
      </c>
      <c r="E141" s="284">
        <f>SUM(E127:E140)</f>
        <v>0</v>
      </c>
      <c r="F141" s="282" t="e">
        <f>SUM(F127:F140)</f>
        <v>#DIV/0!</v>
      </c>
      <c r="G141" s="285" t="e">
        <f>SUM(G127:G140)</f>
        <v>#DIV/0!</v>
      </c>
      <c r="H141" s="272"/>
      <c r="I141" s="272" t="e">
        <f>SUM(I134:I140)</f>
        <v>#DIV/0!</v>
      </c>
    </row>
    <row r="142" spans="1:9" ht="13.5" thickTop="1">
      <c r="A142" s="216" t="s">
        <v>172</v>
      </c>
      <c r="B142" s="5"/>
      <c r="C142" s="292"/>
      <c r="D142" s="300"/>
      <c r="E142" s="293"/>
      <c r="F142" s="286"/>
      <c r="G142" s="227"/>
      <c r="H142" s="270"/>
      <c r="I142" s="270"/>
    </row>
    <row r="143" spans="1:9" ht="12.75">
      <c r="A143" s="247" t="s">
        <v>6</v>
      </c>
      <c r="B143" s="248"/>
      <c r="C143" s="295"/>
      <c r="D143" s="301"/>
      <c r="E143" s="281">
        <f>Rep1!I121+Rep1!J121</f>
        <v>0</v>
      </c>
      <c r="F143" s="253"/>
      <c r="G143" s="250" t="e">
        <f>$E143*H143</f>
        <v>#DIV/0!</v>
      </c>
      <c r="H143" s="269" t="e">
        <f>((1/(1+$H$39))^'General information'!F105)/(1-(1/(1+$H$39))^'General information'!K105)</f>
        <v>#DIV/0!</v>
      </c>
      <c r="I143" s="269" t="e">
        <f>Rep1!$H$100*Rep2!H143</f>
        <v>#DIV/0!</v>
      </c>
    </row>
    <row r="144" spans="1:9" ht="12.75">
      <c r="A144" s="247" t="s">
        <v>167</v>
      </c>
      <c r="B144" s="248"/>
      <c r="C144" s="253">
        <f>Rep1!I124+Rep1!J124</f>
        <v>0</v>
      </c>
      <c r="D144" s="251">
        <f>C144</f>
        <v>0</v>
      </c>
      <c r="E144" s="252">
        <f>D144</f>
        <v>0</v>
      </c>
      <c r="F144" s="253" t="e">
        <f>$D144*H144</f>
        <v>#DIV/0!</v>
      </c>
      <c r="G144" s="250" t="e">
        <f>$E144*H144</f>
        <v>#DIV/0!</v>
      </c>
      <c r="H144" s="269" t="e">
        <f>1/(1-(1/(1+$H$62)))</f>
        <v>#DIV/0!</v>
      </c>
      <c r="I144" s="269" t="e">
        <f>Rep1!$H$102*Rep2!H144</f>
        <v>#DIV/0!</v>
      </c>
    </row>
    <row r="145" spans="1:9" ht="12.75">
      <c r="A145" s="247" t="s">
        <v>191</v>
      </c>
      <c r="B145" s="248"/>
      <c r="C145" s="253"/>
      <c r="D145" s="251">
        <f>Rep1!I126+Rep1!J126</f>
        <v>0</v>
      </c>
      <c r="E145" s="252">
        <f>D145</f>
        <v>0</v>
      </c>
      <c r="F145" s="253" t="e">
        <f>($D145+$D139)*2*H145+F140</f>
        <v>#DIV/0!</v>
      </c>
      <c r="G145" s="250" t="e">
        <f>($D145+$D139)*2*I145+G140</f>
        <v>#DIV/0!</v>
      </c>
      <c r="H145" s="269" t="e">
        <f>((1/(1+$H$39))^'General information'!L105)/(1-(1/(1+$H$39))^'General information'!K105)</f>
        <v>#DIV/0!</v>
      </c>
      <c r="I145" s="269" t="e">
        <f>Rep1!$H$104*(1+Rep2!H145)</f>
        <v>#DIV/0!</v>
      </c>
    </row>
    <row r="146" spans="1:9" ht="12.75">
      <c r="A146" s="247" t="s">
        <v>164</v>
      </c>
      <c r="B146" s="248"/>
      <c r="C146" s="253">
        <f>Rep1!I129+Rep1!J129</f>
        <v>0</v>
      </c>
      <c r="D146" s="251">
        <f>C146</f>
        <v>0</v>
      </c>
      <c r="E146" s="252">
        <f>D146</f>
        <v>0</v>
      </c>
      <c r="F146" s="253" t="e">
        <f>$D146*H146</f>
        <v>#DIV/0!</v>
      </c>
      <c r="G146" s="250" t="e">
        <f>$E146*H146</f>
        <v>#DIV/0!</v>
      </c>
      <c r="H146" s="269" t="e">
        <f>1/(1-(1/(1+$H$62)^'General information'!O105))</f>
        <v>#DIV/0!</v>
      </c>
      <c r="I146" s="269" t="e">
        <f>Rep1!$H$107*Rep2!H146</f>
        <v>#DIV/0!</v>
      </c>
    </row>
    <row r="147" spans="1:9" ht="13.5" thickBot="1">
      <c r="A147" s="217" t="s">
        <v>140</v>
      </c>
      <c r="B147" s="218"/>
      <c r="C147" s="282">
        <f>SUM(C143:C146)</f>
        <v>0</v>
      </c>
      <c r="D147" s="283">
        <f>SUM(D143:D146)</f>
        <v>0</v>
      </c>
      <c r="E147" s="284">
        <f>SUM(E143:E146)</f>
        <v>0</v>
      </c>
      <c r="F147" s="282" t="e">
        <f>SUM(F143:F146)</f>
        <v>#DIV/0!</v>
      </c>
      <c r="G147" s="285" t="e">
        <f>SUM(G143:G146)</f>
        <v>#DIV/0!</v>
      </c>
      <c r="H147" s="271"/>
      <c r="I147" s="272" t="e">
        <f>SUM(I143:I146)</f>
        <v>#DIV/0!</v>
      </c>
    </row>
    <row r="148" ht="13.5" thickTop="1"/>
  </sheetData>
  <sheetProtection/>
  <mergeCells count="54">
    <mergeCell ref="A14:B16"/>
    <mergeCell ref="A37:B39"/>
    <mergeCell ref="C37:E37"/>
    <mergeCell ref="C38:D38"/>
    <mergeCell ref="A106:B108"/>
    <mergeCell ref="C106:E106"/>
    <mergeCell ref="E38:E39"/>
    <mergeCell ref="A83:B85"/>
    <mergeCell ref="C83:E83"/>
    <mergeCell ref="A60:B62"/>
    <mergeCell ref="F14:G14"/>
    <mergeCell ref="H14:H15"/>
    <mergeCell ref="C107:D107"/>
    <mergeCell ref="C60:E60"/>
    <mergeCell ref="C14:E14"/>
    <mergeCell ref="E107:E108"/>
    <mergeCell ref="C84:D84"/>
    <mergeCell ref="E84:E85"/>
    <mergeCell ref="C61:D61"/>
    <mergeCell ref="E61:E62"/>
    <mergeCell ref="C15:D15"/>
    <mergeCell ref="E15:E16"/>
    <mergeCell ref="I37:I39"/>
    <mergeCell ref="F38:F39"/>
    <mergeCell ref="G38:G39"/>
    <mergeCell ref="I14:I16"/>
    <mergeCell ref="I60:I62"/>
    <mergeCell ref="F61:F62"/>
    <mergeCell ref="F15:F16"/>
    <mergeCell ref="G15:G16"/>
    <mergeCell ref="F60:G60"/>
    <mergeCell ref="I83:I85"/>
    <mergeCell ref="F84:F85"/>
    <mergeCell ref="G84:G85"/>
    <mergeCell ref="G61:G62"/>
    <mergeCell ref="F37:G37"/>
    <mergeCell ref="H37:H38"/>
    <mergeCell ref="H60:H61"/>
    <mergeCell ref="I106:I108"/>
    <mergeCell ref="F107:F108"/>
    <mergeCell ref="G107:G108"/>
    <mergeCell ref="H106:H107"/>
    <mergeCell ref="H83:H84"/>
    <mergeCell ref="F106:G106"/>
    <mergeCell ref="F83:G83"/>
    <mergeCell ref="A129:B131"/>
    <mergeCell ref="C129:E129"/>
    <mergeCell ref="F129:G129"/>
    <mergeCell ref="H129:H130"/>
    <mergeCell ref="I129:I131"/>
    <mergeCell ref="C130:D130"/>
    <mergeCell ref="E130:E131"/>
    <mergeCell ref="F130:F131"/>
    <mergeCell ref="G130:G1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IFPRI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DHORNA</dc:creator>
  <cp:keywords/>
  <dc:description/>
  <cp:lastModifiedBy>DHORNA</cp:lastModifiedBy>
  <cp:lastPrinted>2007-07-11T21:57:51Z</cp:lastPrinted>
  <dcterms:created xsi:type="dcterms:W3CDTF">2007-06-27T15:15:44Z</dcterms:created>
  <dcterms:modified xsi:type="dcterms:W3CDTF">2008-06-10T22:33:58Z</dcterms:modified>
  <cp:category/>
  <cp:version/>
  <cp:contentType/>
  <cp:contentStatus/>
</cp:coreProperties>
</file>